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SDPJJ\M2\6.Organisation du bureau\9.Portail OPM\Contenu éditorial\Notices V11\mise à jour notices générales février 2023\"/>
    </mc:Choice>
  </mc:AlternateContent>
  <workbookProtection lockStructure="1"/>
  <bookViews>
    <workbookView xWindow="0" yWindow="0" windowWidth="16380" windowHeight="8190"/>
  </bookViews>
  <sheets>
    <sheet name="Tableau_2_1" sheetId="1" r:id="rId1"/>
    <sheet name="Tableau_2_2" sheetId="2" r:id="rId2"/>
    <sheet name="Tableau_2_3" sheetId="3" r:id="rId3"/>
    <sheet name="Tableau_2_4" sheetId="4" r:id="rId4"/>
    <sheet name="Tableau_2_5" sheetId="5" r:id="rId5"/>
    <sheet name="Tableau_2_6" sheetId="6" r:id="rId6"/>
    <sheet name="Tableau_2_7" sheetId="7" r:id="rId7"/>
    <sheet name="Tableau_2_8" sheetId="8" r:id="rId8"/>
    <sheet name="Tableau_2 9" sheetId="9" r:id="rId9"/>
  </sheets>
  <definedNames>
    <definedName name="Base_impot">Tableau_2_7!$J$5:$Q$40</definedName>
    <definedName name="parts">Tableau_2_8!$I$43:$J$50</definedName>
    <definedName name="_xlnm.Print_Area" localSheetId="5">Tableau_2_6!$A$1:$N$47</definedName>
    <definedName name="_xlnm.Print_Area" localSheetId="6">Tableau_2_7!$A$1:$H$41</definedName>
    <definedName name="_zz1">Tableau_2_1!$C$9</definedName>
    <definedName name="_zz10">Tableau_2_1!$E$20:$E$34</definedName>
    <definedName name="_zz11">Tableau_2_1!$E$37:$E$38</definedName>
    <definedName name="_zz12">Tableau_2_1!$E$47</definedName>
    <definedName name="_zz13">Tableau_2_1!$G$9</definedName>
    <definedName name="_zz14">Tableau_2_1!$G$11</definedName>
    <definedName name="_zz15">Tableau_2_1!$G$15:$G$16</definedName>
    <definedName name="_zz16">Tableau_2_1!$G$20:$G$34</definedName>
    <definedName name="_zz17">Tableau_2_1!$G$37:$G$38</definedName>
    <definedName name="_zz18">Tableau_2_1!$G$47</definedName>
    <definedName name="_zz19">Tableau_2_1!$I$9</definedName>
    <definedName name="_zz2">Tableau_2_1!$C$11</definedName>
    <definedName name="_zz20">Tableau_2_1!$I$11</definedName>
    <definedName name="_zz21">Tableau_2_1!$I$15:$I$16</definedName>
    <definedName name="_zz22">Tableau_2_1!$I$20:$I$34</definedName>
    <definedName name="_zz23">Tableau_2_1!$I$37:$I$38</definedName>
    <definedName name="_zz24">Tableau_2_1!$I$47</definedName>
    <definedName name="_zz25">Tableau_2_1!$K$9</definedName>
    <definedName name="_zz26">Tableau_2_1!$K$11</definedName>
    <definedName name="_zz27">Tableau_2_1!$K$15:$K$16</definedName>
    <definedName name="_zz28">Tableau_2_1!$K$20:$K$34</definedName>
    <definedName name="_zz29">Tableau_2_1!$K$37:$K$38</definedName>
    <definedName name="_zz3">Tableau_2_1!$C$15:$C$16</definedName>
    <definedName name="_zz30">Tableau_2_1!$K$47</definedName>
    <definedName name="_zz31">Tableau_2_2!$E$7:$E$10</definedName>
    <definedName name="_zz32">Tableau_2_2!$E$16:$E$17</definedName>
    <definedName name="_zz33">Tableau_2_2!$E$21:$E$22</definedName>
    <definedName name="_zz34">Tableau_2_2!$E$24:$E$27</definedName>
    <definedName name="_zz35">Tableau_2_2!$E$33:$E$38</definedName>
    <definedName name="_zz36">Tableau_2_2!$E$44</definedName>
    <definedName name="_zz37">Tableau_2_2!$E$46:$E$51</definedName>
    <definedName name="_zz38">Tableau_2_4!$J$37</definedName>
    <definedName name="_zz39">Tableau_2_4!$J$19</definedName>
    <definedName name="_zz4">Tableau_2_1!$C$20:$C$34</definedName>
    <definedName name="_zz40">Tableau_2_5!$B$20:$D$32</definedName>
    <definedName name="_zz41">Tableau_2_5!$F$20:$F$32</definedName>
    <definedName name="_zz42">Tableau_2_5!$H$41:$H$42</definedName>
    <definedName name="_zz43">Tableau_2_5!$L$47:$L$48</definedName>
    <definedName name="_zz44">Tableau_2_5!$L$49:$L$50</definedName>
    <definedName name="_zz45">Tableau_2_5!$L$72</definedName>
    <definedName name="_zz46">Tableau_2_5!$B$52:$D$59</definedName>
    <definedName name="_zz47">Tableau_2_5!$F$52:$F$59</definedName>
    <definedName name="_zz48">Tableau_2_6!$E$8</definedName>
    <definedName name="_zz49">Tableau_2_6!$E$10</definedName>
    <definedName name="_zz5">Tableau_2_1!$C$37:$C$38</definedName>
    <definedName name="_zz50">Tableau_2_6!$E$13:$E$14</definedName>
    <definedName name="_zz51">Tableau_2_6!$E$18:$E$29</definedName>
    <definedName name="_zz52">Tableau_2_6!$E$32:$E$33</definedName>
    <definedName name="_zz53">Tableau_2_8!$F$12:$J$13</definedName>
    <definedName name="_zz54">Tableau_2_8!$E$19</definedName>
    <definedName name="_zz55">Tableau_2_8!$E$21:$J$22</definedName>
    <definedName name="_zz56">'Tableau_2 9'!$C$13:$G$13</definedName>
    <definedName name="_zz57">'Tableau_2 9'!$C$15:$G$15</definedName>
    <definedName name="_zz58">'Tableau_2 9'!$C$24:$G$27</definedName>
    <definedName name="_zz6">Tableau_2_1!$C$47</definedName>
    <definedName name="_zz7">Tableau_2_1!$E$9</definedName>
    <definedName name="_zz8">Tableau_2_1!$E$11</definedName>
    <definedName name="_zz9">Tableau_2_1!$E$15:$E$16</definedName>
    <definedName name="zzz1">Tableau_2_1!$A$1</definedName>
    <definedName name="zzz2">Tableau_2_2!$B$1</definedName>
    <definedName name="zzz3">Tableau_2_4!$A$1</definedName>
    <definedName name="zzz4">Tableau_2_5!$B$1</definedName>
    <definedName name="zzz5">Tableau_2_6!$A$1</definedName>
    <definedName name="zzz6">Tableau_2_8!$A$1</definedName>
    <definedName name="zzz7">'Tableau_2 9'!$A$1</definedName>
  </definedNames>
  <calcPr calcId="162913"/>
</workbook>
</file>

<file path=xl/calcChain.xml><?xml version="1.0" encoding="utf-8"?>
<calcChain xmlns="http://schemas.openxmlformats.org/spreadsheetml/2006/main">
  <c r="C12" i="2" l="1"/>
  <c r="C14" i="2"/>
  <c r="J6" i="4"/>
  <c r="C11" i="9"/>
  <c r="C12" i="9"/>
  <c r="D12" i="9"/>
  <c r="E12" i="9"/>
  <c r="F12" i="9"/>
  <c r="G12" i="9"/>
  <c r="C21" i="9"/>
  <c r="D21" i="9"/>
  <c r="E21" i="9"/>
  <c r="F21" i="9"/>
  <c r="G21" i="9"/>
  <c r="A1" i="1"/>
  <c r="Q6" i="1"/>
  <c r="A5" i="1" s="1"/>
  <c r="Q9" i="1" s="1"/>
  <c r="M9" i="1"/>
  <c r="M11" i="1"/>
  <c r="C13" i="1"/>
  <c r="D13" i="1"/>
  <c r="E13" i="1"/>
  <c r="F13" i="1"/>
  <c r="G13" i="1"/>
  <c r="H13" i="1"/>
  <c r="I13" i="1"/>
  <c r="J13" i="1"/>
  <c r="K13" i="1"/>
  <c r="L13" i="1"/>
  <c r="M13" i="1"/>
  <c r="N13" i="1"/>
  <c r="N14" i="1"/>
  <c r="D15" i="1"/>
  <c r="F15" i="1"/>
  <c r="H15" i="1"/>
  <c r="J15" i="1"/>
  <c r="L15" i="1"/>
  <c r="M15" i="1"/>
  <c r="N15" i="1"/>
  <c r="D16" i="1"/>
  <c r="F16" i="1"/>
  <c r="H16" i="1"/>
  <c r="J16" i="1"/>
  <c r="L16" i="1"/>
  <c r="M16" i="1"/>
  <c r="N16" i="1"/>
  <c r="C17" i="1"/>
  <c r="E17" i="1"/>
  <c r="E36" i="1"/>
  <c r="G17" i="1"/>
  <c r="I17" i="1"/>
  <c r="K17" i="1"/>
  <c r="M17" i="1"/>
  <c r="D20" i="1"/>
  <c r="F20" i="1"/>
  <c r="H20" i="1"/>
  <c r="J20" i="1"/>
  <c r="L20" i="1"/>
  <c r="M20" i="1"/>
  <c r="N20" i="1"/>
  <c r="D21" i="1"/>
  <c r="F21" i="1"/>
  <c r="H21" i="1"/>
  <c r="J21" i="1"/>
  <c r="L21" i="1"/>
  <c r="M21" i="1"/>
  <c r="N21" i="1"/>
  <c r="D22" i="1"/>
  <c r="F22" i="1"/>
  <c r="H22" i="1"/>
  <c r="J22" i="1"/>
  <c r="L22" i="1"/>
  <c r="M22" i="1"/>
  <c r="N22" i="1"/>
  <c r="D23" i="1"/>
  <c r="F23" i="1"/>
  <c r="H23" i="1"/>
  <c r="J23" i="1"/>
  <c r="L23" i="1"/>
  <c r="M23" i="1"/>
  <c r="N23" i="1"/>
  <c r="D24" i="1"/>
  <c r="F24" i="1"/>
  <c r="H24" i="1"/>
  <c r="J24" i="1"/>
  <c r="L24" i="1"/>
  <c r="M24" i="1"/>
  <c r="N24" i="1"/>
  <c r="D25" i="1"/>
  <c r="F25" i="1"/>
  <c r="H25" i="1"/>
  <c r="J25" i="1"/>
  <c r="L25" i="1"/>
  <c r="M25" i="1"/>
  <c r="N25" i="1"/>
  <c r="D26" i="1"/>
  <c r="F26" i="1"/>
  <c r="H26" i="1"/>
  <c r="J26" i="1"/>
  <c r="L26" i="1"/>
  <c r="M26" i="1"/>
  <c r="N26" i="1"/>
  <c r="D27" i="1"/>
  <c r="F27" i="1"/>
  <c r="H27" i="1"/>
  <c r="J27" i="1"/>
  <c r="L27" i="1"/>
  <c r="M27" i="1"/>
  <c r="N27" i="1"/>
  <c r="D28" i="1"/>
  <c r="F28" i="1"/>
  <c r="H28" i="1"/>
  <c r="J28" i="1"/>
  <c r="L28" i="1"/>
  <c r="M28" i="1"/>
  <c r="N28" i="1"/>
  <c r="D29" i="1"/>
  <c r="F29" i="1"/>
  <c r="H29" i="1"/>
  <c r="J29" i="1"/>
  <c r="L29" i="1"/>
  <c r="M29" i="1"/>
  <c r="N29" i="1"/>
  <c r="D30" i="1"/>
  <c r="F30" i="1"/>
  <c r="H30" i="1"/>
  <c r="J30" i="1"/>
  <c r="L30" i="1"/>
  <c r="M30" i="1"/>
  <c r="N30" i="1"/>
  <c r="D31" i="1"/>
  <c r="F31" i="1"/>
  <c r="H31" i="1"/>
  <c r="J31" i="1"/>
  <c r="L31" i="1"/>
  <c r="M31" i="1"/>
  <c r="N31" i="1"/>
  <c r="D32" i="1"/>
  <c r="F32" i="1"/>
  <c r="H32" i="1"/>
  <c r="J32" i="1"/>
  <c r="L32" i="1"/>
  <c r="M32" i="1"/>
  <c r="N32" i="1"/>
  <c r="D33" i="1"/>
  <c r="F33" i="1"/>
  <c r="H33" i="1"/>
  <c r="J33" i="1"/>
  <c r="L33" i="1"/>
  <c r="M33" i="1"/>
  <c r="N33" i="1"/>
  <c r="D34" i="1"/>
  <c r="F34" i="1"/>
  <c r="H34" i="1"/>
  <c r="J34" i="1"/>
  <c r="L34" i="1"/>
  <c r="M34" i="1"/>
  <c r="N34" i="1"/>
  <c r="C35" i="1"/>
  <c r="D35" i="1"/>
  <c r="E35" i="1"/>
  <c r="F35" i="1"/>
  <c r="G35" i="1"/>
  <c r="G36" i="1"/>
  <c r="G41" i="1"/>
  <c r="G48" i="1"/>
  <c r="G52" i="1"/>
  <c r="H35" i="1"/>
  <c r="I35" i="1"/>
  <c r="J35" i="1"/>
  <c r="K35" i="1"/>
  <c r="L35" i="1"/>
  <c r="D36" i="1"/>
  <c r="F36" i="1"/>
  <c r="H36" i="1"/>
  <c r="I36" i="1"/>
  <c r="J36" i="1"/>
  <c r="L36" i="1"/>
  <c r="D37" i="1"/>
  <c r="F37" i="1"/>
  <c r="H37" i="1"/>
  <c r="J37" i="1"/>
  <c r="L37" i="1"/>
  <c r="M37" i="1"/>
  <c r="N37" i="1"/>
  <c r="D38" i="1"/>
  <c r="F38" i="1"/>
  <c r="H38" i="1"/>
  <c r="J38" i="1"/>
  <c r="L38" i="1"/>
  <c r="M38" i="1"/>
  <c r="N38" i="1"/>
  <c r="C39" i="1"/>
  <c r="D39" i="1"/>
  <c r="E39" i="1"/>
  <c r="F39" i="1"/>
  <c r="G39" i="1"/>
  <c r="H39" i="1"/>
  <c r="I39" i="1"/>
  <c r="I41" i="1"/>
  <c r="J39" i="1"/>
  <c r="K39" i="1"/>
  <c r="L39" i="1"/>
  <c r="M39" i="1"/>
  <c r="N39" i="1"/>
  <c r="M40" i="1"/>
  <c r="N40" i="1"/>
  <c r="D41" i="1"/>
  <c r="F41" i="1"/>
  <c r="H41" i="1"/>
  <c r="J41" i="1"/>
  <c r="L41" i="1"/>
  <c r="M42" i="1"/>
  <c r="N42" i="1"/>
  <c r="M43" i="1"/>
  <c r="N43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D47" i="1"/>
  <c r="F47" i="1"/>
  <c r="H47" i="1"/>
  <c r="J47" i="1"/>
  <c r="L47" i="1"/>
  <c r="M47" i="1"/>
  <c r="N47" i="1"/>
  <c r="D48" i="1"/>
  <c r="F48" i="1"/>
  <c r="H48" i="1"/>
  <c r="J48" i="1"/>
  <c r="L48" i="1"/>
  <c r="M49" i="1"/>
  <c r="N49" i="1"/>
  <c r="C50" i="1"/>
  <c r="M50" i="1"/>
  <c r="N50" i="1"/>
  <c r="D50" i="1"/>
  <c r="E50" i="1"/>
  <c r="F50" i="1"/>
  <c r="G50" i="1"/>
  <c r="H50" i="1"/>
  <c r="I50" i="1"/>
  <c r="J50" i="1"/>
  <c r="K50" i="1"/>
  <c r="L50" i="1"/>
  <c r="M51" i="1"/>
  <c r="N51" i="1"/>
  <c r="D52" i="1"/>
  <c r="F52" i="1"/>
  <c r="H52" i="1"/>
  <c r="J52" i="1"/>
  <c r="L52" i="1"/>
  <c r="A2" i="2"/>
  <c r="F8" i="2"/>
  <c r="F16" i="2"/>
  <c r="F17" i="2"/>
  <c r="C11" i="3"/>
  <c r="E18" i="2"/>
  <c r="F21" i="2"/>
  <c r="C15" i="3"/>
  <c r="F22" i="2"/>
  <c r="F24" i="2"/>
  <c r="F25" i="2"/>
  <c r="C19" i="3"/>
  <c r="F26" i="2"/>
  <c r="C20" i="3"/>
  <c r="F27" i="2"/>
  <c r="E28" i="2"/>
  <c r="F28" i="2"/>
  <c r="F33" i="2"/>
  <c r="F34" i="2"/>
  <c r="F35" i="2"/>
  <c r="F36" i="2"/>
  <c r="F37" i="2"/>
  <c r="F38" i="2"/>
  <c r="E42" i="2"/>
  <c r="F44" i="2"/>
  <c r="F46" i="2"/>
  <c r="F47" i="2"/>
  <c r="C29" i="3"/>
  <c r="F48" i="2"/>
  <c r="F49" i="2"/>
  <c r="F50" i="2"/>
  <c r="F51" i="2"/>
  <c r="C33" i="3"/>
  <c r="E52" i="2"/>
  <c r="E53" i="2"/>
  <c r="A1" i="3"/>
  <c r="B7" i="3"/>
  <c r="B12" i="3"/>
  <c r="C7" i="3"/>
  <c r="B8" i="3"/>
  <c r="C8" i="3"/>
  <c r="B9" i="3"/>
  <c r="B10" i="3"/>
  <c r="C10" i="3"/>
  <c r="B11" i="3"/>
  <c r="B15" i="3"/>
  <c r="B16" i="3"/>
  <c r="C16" i="3"/>
  <c r="B18" i="3"/>
  <c r="C18" i="3"/>
  <c r="B19" i="3"/>
  <c r="B20" i="3"/>
  <c r="B21" i="3"/>
  <c r="C21" i="3"/>
  <c r="B26" i="3"/>
  <c r="C26" i="3"/>
  <c r="B28" i="3"/>
  <c r="B34" i="3"/>
  <c r="B35" i="3"/>
  <c r="B29" i="3"/>
  <c r="B30" i="3"/>
  <c r="C30" i="3"/>
  <c r="B31" i="3"/>
  <c r="C31" i="3"/>
  <c r="B32" i="3"/>
  <c r="C32" i="3"/>
  <c r="B33" i="3"/>
  <c r="C1" i="4"/>
  <c r="C2" i="4"/>
  <c r="B4" i="4"/>
  <c r="D9" i="4"/>
  <c r="B8" i="4"/>
  <c r="C8" i="4"/>
  <c r="F9" i="4"/>
  <c r="H9" i="4"/>
  <c r="J9" i="4"/>
  <c r="B11" i="4"/>
  <c r="C13" i="4"/>
  <c r="C15" i="4"/>
  <c r="F16" i="4"/>
  <c r="I19" i="4"/>
  <c r="H26" i="4"/>
  <c r="F5" i="5"/>
  <c r="L5" i="5"/>
  <c r="B9" i="5"/>
  <c r="F9" i="5"/>
  <c r="D9" i="5"/>
  <c r="D10" i="5"/>
  <c r="B11" i="5"/>
  <c r="D11" i="5"/>
  <c r="E20" i="5"/>
  <c r="H20" i="5"/>
  <c r="J20" i="5"/>
  <c r="E21" i="5"/>
  <c r="H21" i="5"/>
  <c r="E22" i="5"/>
  <c r="H22" i="5"/>
  <c r="J22" i="5"/>
  <c r="E23" i="5"/>
  <c r="H23" i="5"/>
  <c r="J23" i="5"/>
  <c r="H24" i="5"/>
  <c r="J24" i="5"/>
  <c r="H25" i="5"/>
  <c r="J25" i="5"/>
  <c r="E26" i="5"/>
  <c r="H26" i="5"/>
  <c r="J26" i="5"/>
  <c r="E27" i="5"/>
  <c r="H27" i="5"/>
  <c r="J27" i="5"/>
  <c r="E28" i="5"/>
  <c r="H28" i="5"/>
  <c r="J28" i="5"/>
  <c r="E29" i="5"/>
  <c r="H29" i="5"/>
  <c r="J29" i="5"/>
  <c r="E30" i="5"/>
  <c r="H30" i="5"/>
  <c r="J30" i="5"/>
  <c r="E31" i="5"/>
  <c r="H31" i="5"/>
  <c r="J31" i="5"/>
  <c r="E32" i="5"/>
  <c r="H32" i="5"/>
  <c r="J32" i="5"/>
  <c r="L42" i="5"/>
  <c r="E52" i="5"/>
  <c r="H52" i="5"/>
  <c r="J52" i="5"/>
  <c r="E53" i="5"/>
  <c r="H53" i="5"/>
  <c r="J53" i="5"/>
  <c r="E54" i="5"/>
  <c r="H54" i="5"/>
  <c r="J54" i="5"/>
  <c r="E55" i="5"/>
  <c r="H55" i="5"/>
  <c r="J55" i="5"/>
  <c r="E56" i="5"/>
  <c r="H56" i="5"/>
  <c r="J56" i="5"/>
  <c r="E57" i="5"/>
  <c r="H57" i="5"/>
  <c r="J57" i="5"/>
  <c r="E58" i="5"/>
  <c r="H58" i="5"/>
  <c r="J58" i="5"/>
  <c r="E59" i="5"/>
  <c r="H59" i="5"/>
  <c r="J59" i="5"/>
  <c r="A1" i="6"/>
  <c r="G8" i="6"/>
  <c r="I8" i="6"/>
  <c r="G10" i="6"/>
  <c r="I10" i="6"/>
  <c r="K10" i="6"/>
  <c r="M10" i="6"/>
  <c r="E11" i="6"/>
  <c r="G11" i="6"/>
  <c r="F13" i="6"/>
  <c r="G13" i="6"/>
  <c r="I13" i="6"/>
  <c r="K13" i="6"/>
  <c r="M13" i="6"/>
  <c r="G14" i="6"/>
  <c r="I14" i="6"/>
  <c r="K14" i="6"/>
  <c r="H14" i="6"/>
  <c r="M14" i="6"/>
  <c r="E15" i="6"/>
  <c r="F18" i="6"/>
  <c r="G18" i="6"/>
  <c r="F19" i="6"/>
  <c r="G19" i="6"/>
  <c r="I19" i="6"/>
  <c r="K19" i="6"/>
  <c r="M19" i="6"/>
  <c r="G20" i="6"/>
  <c r="I20" i="6"/>
  <c r="K20" i="6"/>
  <c r="M20" i="6"/>
  <c r="F21" i="6"/>
  <c r="G21" i="6"/>
  <c r="I21" i="6"/>
  <c r="K21" i="6"/>
  <c r="M21" i="6"/>
  <c r="F22" i="6"/>
  <c r="G22" i="6"/>
  <c r="I22" i="6"/>
  <c r="K22" i="6"/>
  <c r="M22" i="6"/>
  <c r="F23" i="6"/>
  <c r="G23" i="6"/>
  <c r="I23" i="6"/>
  <c r="K23" i="6"/>
  <c r="M23" i="6"/>
  <c r="F24" i="6"/>
  <c r="G24" i="6"/>
  <c r="I24" i="6"/>
  <c r="K24" i="6"/>
  <c r="M24" i="6"/>
  <c r="F25" i="6"/>
  <c r="G25" i="6"/>
  <c r="I25" i="6"/>
  <c r="K25" i="6"/>
  <c r="M25" i="6"/>
  <c r="F26" i="6"/>
  <c r="G26" i="6"/>
  <c r="I26" i="6"/>
  <c r="K26" i="6"/>
  <c r="M26" i="6"/>
  <c r="F27" i="6"/>
  <c r="G27" i="6"/>
  <c r="I27" i="6"/>
  <c r="K27" i="6"/>
  <c r="M27" i="6"/>
  <c r="F28" i="6"/>
  <c r="G28" i="6"/>
  <c r="I28" i="6"/>
  <c r="K28" i="6"/>
  <c r="M28" i="6"/>
  <c r="F29" i="6"/>
  <c r="G29" i="6"/>
  <c r="I29" i="6"/>
  <c r="K29" i="6"/>
  <c r="M29" i="6"/>
  <c r="E30" i="6"/>
  <c r="F30" i="6"/>
  <c r="F31" i="6"/>
  <c r="F32" i="6"/>
  <c r="G32" i="6"/>
  <c r="I32" i="6"/>
  <c r="H32" i="6"/>
  <c r="F33" i="6"/>
  <c r="G33" i="6"/>
  <c r="I33" i="6"/>
  <c r="K33" i="6"/>
  <c r="M33" i="6"/>
  <c r="E34" i="6"/>
  <c r="F34" i="6"/>
  <c r="G34" i="6"/>
  <c r="H34" i="6"/>
  <c r="F35" i="6"/>
  <c r="G36" i="6"/>
  <c r="I36" i="6"/>
  <c r="K36" i="6"/>
  <c r="M36" i="6"/>
  <c r="G39" i="6"/>
  <c r="I39" i="6"/>
  <c r="K39" i="6"/>
  <c r="M39" i="6"/>
  <c r="A44" i="6"/>
  <c r="J5" i="7"/>
  <c r="K5" i="7"/>
  <c r="L5" i="7"/>
  <c r="M5" i="7"/>
  <c r="N5" i="7"/>
  <c r="O5" i="7"/>
  <c r="P5" i="7"/>
  <c r="Q5" i="7"/>
  <c r="J6" i="7"/>
  <c r="K6" i="7"/>
  <c r="L6" i="7"/>
  <c r="M6" i="7"/>
  <c r="N6" i="7"/>
  <c r="O6" i="7"/>
  <c r="P6" i="7"/>
  <c r="Q6" i="7"/>
  <c r="S6" i="7"/>
  <c r="S20" i="7"/>
  <c r="S12" i="7"/>
  <c r="S13" i="7" s="1"/>
  <c r="J7" i="7"/>
  <c r="K7" i="7"/>
  <c r="L7" i="7"/>
  <c r="M7" i="7"/>
  <c r="N7" i="7"/>
  <c r="O7" i="7"/>
  <c r="P7" i="7"/>
  <c r="Q7" i="7"/>
  <c r="J8" i="7"/>
  <c r="K8" i="7"/>
  <c r="L8" i="7"/>
  <c r="M8" i="7"/>
  <c r="N8" i="7"/>
  <c r="O8" i="7"/>
  <c r="P8" i="7"/>
  <c r="Q8" i="7"/>
  <c r="J9" i="7"/>
  <c r="K9" i="7"/>
  <c r="L9" i="7"/>
  <c r="M9" i="7"/>
  <c r="N9" i="7"/>
  <c r="O9" i="7"/>
  <c r="P9" i="7"/>
  <c r="Q9" i="7"/>
  <c r="J10" i="7"/>
  <c r="K10" i="7"/>
  <c r="L10" i="7"/>
  <c r="M10" i="7"/>
  <c r="N10" i="7"/>
  <c r="O10" i="7"/>
  <c r="P10" i="7"/>
  <c r="Q10" i="7"/>
  <c r="J11" i="7"/>
  <c r="K11" i="7"/>
  <c r="L11" i="7"/>
  <c r="M11" i="7"/>
  <c r="N11" i="7"/>
  <c r="O11" i="7"/>
  <c r="P11" i="7"/>
  <c r="Q11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J23" i="7"/>
  <c r="K23" i="7"/>
  <c r="L23" i="7"/>
  <c r="M23" i="7"/>
  <c r="N23" i="7"/>
  <c r="O23" i="7"/>
  <c r="P23" i="7"/>
  <c r="Q23" i="7"/>
  <c r="J24" i="7"/>
  <c r="K24" i="7"/>
  <c r="L24" i="7"/>
  <c r="M24" i="7"/>
  <c r="N24" i="7"/>
  <c r="O24" i="7"/>
  <c r="P24" i="7"/>
  <c r="Q24" i="7"/>
  <c r="J25" i="7"/>
  <c r="K25" i="7"/>
  <c r="L25" i="7"/>
  <c r="M25" i="7"/>
  <c r="N25" i="7"/>
  <c r="O25" i="7"/>
  <c r="P25" i="7"/>
  <c r="Q25" i="7"/>
  <c r="J26" i="7"/>
  <c r="K26" i="7"/>
  <c r="L26" i="7"/>
  <c r="M26" i="7"/>
  <c r="N26" i="7"/>
  <c r="O26" i="7"/>
  <c r="P26" i="7"/>
  <c r="Q26" i="7"/>
  <c r="J27" i="7"/>
  <c r="K27" i="7"/>
  <c r="L27" i="7"/>
  <c r="M27" i="7"/>
  <c r="N27" i="7"/>
  <c r="O27" i="7"/>
  <c r="P27" i="7"/>
  <c r="Q27" i="7"/>
  <c r="J28" i="7"/>
  <c r="K28" i="7"/>
  <c r="L28" i="7"/>
  <c r="M28" i="7"/>
  <c r="N28" i="7"/>
  <c r="O28" i="7"/>
  <c r="P28" i="7"/>
  <c r="Q28" i="7"/>
  <c r="J29" i="7"/>
  <c r="K29" i="7"/>
  <c r="L29" i="7"/>
  <c r="M29" i="7"/>
  <c r="N29" i="7"/>
  <c r="O29" i="7"/>
  <c r="P29" i="7"/>
  <c r="Q29" i="7"/>
  <c r="J30" i="7"/>
  <c r="K30" i="7"/>
  <c r="L30" i="7"/>
  <c r="M30" i="7"/>
  <c r="N30" i="7"/>
  <c r="O30" i="7"/>
  <c r="P30" i="7"/>
  <c r="Q30" i="7"/>
  <c r="J31" i="7"/>
  <c r="K31" i="7"/>
  <c r="L31" i="7"/>
  <c r="M31" i="7"/>
  <c r="N31" i="7"/>
  <c r="O31" i="7"/>
  <c r="P31" i="7"/>
  <c r="Q31" i="7"/>
  <c r="J32" i="7"/>
  <c r="K32" i="7"/>
  <c r="L32" i="7"/>
  <c r="M32" i="7"/>
  <c r="N32" i="7"/>
  <c r="O32" i="7"/>
  <c r="P32" i="7"/>
  <c r="Q32" i="7"/>
  <c r="J33" i="7"/>
  <c r="K33" i="7"/>
  <c r="L33" i="7"/>
  <c r="M33" i="7"/>
  <c r="N33" i="7"/>
  <c r="O33" i="7"/>
  <c r="P33" i="7"/>
  <c r="Q33" i="7"/>
  <c r="J34" i="7"/>
  <c r="K34" i="7"/>
  <c r="L34" i="7"/>
  <c r="M34" i="7"/>
  <c r="N34" i="7"/>
  <c r="O34" i="7"/>
  <c r="P34" i="7"/>
  <c r="Q34" i="7"/>
  <c r="J35" i="7"/>
  <c r="K35" i="7"/>
  <c r="L35" i="7"/>
  <c r="M35" i="7"/>
  <c r="N35" i="7"/>
  <c r="O35" i="7"/>
  <c r="P35" i="7"/>
  <c r="Q35" i="7"/>
  <c r="J36" i="7"/>
  <c r="K36" i="7"/>
  <c r="L36" i="7"/>
  <c r="M36" i="7"/>
  <c r="N36" i="7"/>
  <c r="O36" i="7"/>
  <c r="P36" i="7"/>
  <c r="Q36" i="7"/>
  <c r="J37" i="7"/>
  <c r="K37" i="7"/>
  <c r="L37" i="7"/>
  <c r="M37" i="7"/>
  <c r="N37" i="7"/>
  <c r="O37" i="7"/>
  <c r="P37" i="7"/>
  <c r="Q37" i="7"/>
  <c r="J38" i="7"/>
  <c r="K38" i="7"/>
  <c r="L38" i="7"/>
  <c r="M38" i="7"/>
  <c r="N38" i="7"/>
  <c r="O38" i="7"/>
  <c r="P38" i="7"/>
  <c r="Q38" i="7"/>
  <c r="J39" i="7"/>
  <c r="K39" i="7"/>
  <c r="L39" i="7"/>
  <c r="M39" i="7"/>
  <c r="N39" i="7"/>
  <c r="O39" i="7"/>
  <c r="P39" i="7"/>
  <c r="Q39" i="7"/>
  <c r="J40" i="7"/>
  <c r="K40" i="7"/>
  <c r="L40" i="7"/>
  <c r="M40" i="7"/>
  <c r="N40" i="7"/>
  <c r="O40" i="7"/>
  <c r="P40" i="7"/>
  <c r="Q40" i="7"/>
  <c r="B2" i="8"/>
  <c r="Q11" i="8"/>
  <c r="R11" i="8"/>
  <c r="S11" i="8"/>
  <c r="T11" i="8"/>
  <c r="E24" i="8"/>
  <c r="E25" i="8"/>
  <c r="E40" i="8"/>
  <c r="E41" i="8"/>
  <c r="F29" i="8"/>
  <c r="D11" i="9"/>
  <c r="E43" i="8"/>
  <c r="M35" i="1"/>
  <c r="N35" i="1"/>
  <c r="C36" i="1"/>
  <c r="I34" i="6"/>
  <c r="K32" i="6"/>
  <c r="H13" i="6"/>
  <c r="H11" i="6"/>
  <c r="H18" i="6"/>
  <c r="H19" i="6"/>
  <c r="H27" i="6"/>
  <c r="H29" i="6"/>
  <c r="H23" i="6"/>
  <c r="H25" i="6"/>
  <c r="H31" i="6"/>
  <c r="H33" i="6"/>
  <c r="H35" i="6"/>
  <c r="G15" i="6"/>
  <c r="H21" i="6"/>
  <c r="H26" i="6"/>
  <c r="H28" i="6"/>
  <c r="H30" i="6"/>
  <c r="K36" i="1"/>
  <c r="K41" i="1"/>
  <c r="K48" i="1"/>
  <c r="K52" i="1"/>
  <c r="D14" i="5"/>
  <c r="F15" i="5"/>
  <c r="J16" i="5"/>
  <c r="L16" i="5"/>
  <c r="H24" i="6"/>
  <c r="K8" i="6"/>
  <c r="I11" i="6"/>
  <c r="H22" i="6"/>
  <c r="H20" i="6"/>
  <c r="I18" i="6"/>
  <c r="G30" i="6"/>
  <c r="E31" i="6"/>
  <c r="E35" i="6"/>
  <c r="E37" i="6"/>
  <c r="E38" i="6"/>
  <c r="E40" i="6"/>
  <c r="C22" i="3"/>
  <c r="F11" i="6"/>
  <c r="F14" i="6"/>
  <c r="F20" i="6"/>
  <c r="L59" i="5"/>
  <c r="L61" i="5"/>
  <c r="F11" i="5"/>
  <c r="J11" i="5"/>
  <c r="L11" i="5"/>
  <c r="C28" i="3"/>
  <c r="C34" i="3"/>
  <c r="C35" i="3"/>
  <c r="F52" i="2"/>
  <c r="J21" i="5"/>
  <c r="L32" i="5"/>
  <c r="I48" i="1"/>
  <c r="I52" i="1"/>
  <c r="E41" i="1"/>
  <c r="E48" i="1"/>
  <c r="E52" i="1"/>
  <c r="B22" i="3"/>
  <c r="B23" i="3"/>
  <c r="B36" i="3"/>
  <c r="E29" i="2"/>
  <c r="K18" i="6"/>
  <c r="I30" i="6"/>
  <c r="M8" i="6"/>
  <c r="M11" i="6"/>
  <c r="K11" i="6"/>
  <c r="G31" i="6"/>
  <c r="G35" i="6"/>
  <c r="G37" i="6"/>
  <c r="G38" i="6"/>
  <c r="G40" i="6"/>
  <c r="M32" i="6"/>
  <c r="M34" i="6"/>
  <c r="K34" i="6"/>
  <c r="E46" i="6"/>
  <c r="C11" i="8"/>
  <c r="F11" i="8"/>
  <c r="P11" i="8"/>
  <c r="L36" i="5"/>
  <c r="J11" i="6"/>
  <c r="J14" i="6"/>
  <c r="I15" i="6"/>
  <c r="I31" i="6"/>
  <c r="I35" i="6"/>
  <c r="I37" i="6"/>
  <c r="I38" i="6"/>
  <c r="I40" i="6"/>
  <c r="J20" i="6"/>
  <c r="J21" i="6"/>
  <c r="J26" i="6"/>
  <c r="J28" i="6"/>
  <c r="J30" i="6"/>
  <c r="J13" i="6"/>
  <c r="J18" i="6"/>
  <c r="J22" i="6"/>
  <c r="J24" i="6"/>
  <c r="J32" i="6"/>
  <c r="J34" i="6"/>
  <c r="J19" i="6"/>
  <c r="J27" i="6"/>
  <c r="J29" i="6"/>
  <c r="J33" i="6"/>
  <c r="J35" i="6"/>
  <c r="J23" i="6"/>
  <c r="J31" i="6"/>
  <c r="J25" i="6"/>
  <c r="M36" i="1"/>
  <c r="N36" i="1"/>
  <c r="C41" i="1"/>
  <c r="C48" i="1"/>
  <c r="M41" i="1"/>
  <c r="N41" i="1"/>
  <c r="L44" i="5"/>
  <c r="L63" i="5"/>
  <c r="L65" i="5"/>
  <c r="L13" i="6"/>
  <c r="L27" i="6"/>
  <c r="L29" i="6"/>
  <c r="L23" i="6"/>
  <c r="L25" i="6"/>
  <c r="L31" i="6"/>
  <c r="L33" i="6"/>
  <c r="L35" i="6"/>
  <c r="L14" i="6"/>
  <c r="L20" i="6"/>
  <c r="L21" i="6"/>
  <c r="L26" i="6"/>
  <c r="L28" i="6"/>
  <c r="L30" i="6"/>
  <c r="L32" i="6"/>
  <c r="K15" i="6"/>
  <c r="L18" i="6"/>
  <c r="L22" i="6"/>
  <c r="L19" i="6"/>
  <c r="L24" i="6"/>
  <c r="L34" i="6"/>
  <c r="L11" i="6"/>
  <c r="I46" i="6"/>
  <c r="G46" i="6"/>
  <c r="N11" i="6"/>
  <c r="N14" i="6"/>
  <c r="N20" i="6"/>
  <c r="N13" i="6"/>
  <c r="M15" i="6"/>
  <c r="N18" i="6"/>
  <c r="N21" i="6"/>
  <c r="N26" i="6"/>
  <c r="N28" i="6"/>
  <c r="N30" i="6"/>
  <c r="N19" i="6"/>
  <c r="N22" i="6"/>
  <c r="N24" i="6"/>
  <c r="N32" i="6"/>
  <c r="N34" i="6"/>
  <c r="N27" i="6"/>
  <c r="N29" i="6"/>
  <c r="N31" i="6"/>
  <c r="N33" i="6"/>
  <c r="N35" i="6"/>
  <c r="N25" i="6"/>
  <c r="N23" i="6"/>
  <c r="M18" i="6"/>
  <c r="M30" i="6"/>
  <c r="K30" i="6"/>
  <c r="E47" i="6"/>
  <c r="C40" i="9"/>
  <c r="E42" i="6"/>
  <c r="E43" i="6"/>
  <c r="F7" i="8"/>
  <c r="F16" i="8"/>
  <c r="K31" i="6"/>
  <c r="K35" i="6"/>
  <c r="K37" i="6"/>
  <c r="K38" i="6"/>
  <c r="K40" i="6"/>
  <c r="M31" i="6"/>
  <c r="M35" i="6"/>
  <c r="M37" i="6"/>
  <c r="M38" i="6"/>
  <c r="M40" i="6"/>
  <c r="C8" i="9"/>
  <c r="C19" i="9"/>
  <c r="C29" i="9"/>
  <c r="C31" i="9"/>
  <c r="F19" i="8"/>
  <c r="F24" i="8"/>
  <c r="F38" i="8"/>
  <c r="G42" i="6"/>
  <c r="G43" i="6"/>
  <c r="G7" i="8"/>
  <c r="G16" i="8"/>
  <c r="C52" i="1"/>
  <c r="M52" i="1"/>
  <c r="N52" i="1"/>
  <c r="M48" i="1"/>
  <c r="G47" i="6"/>
  <c r="F25" i="8"/>
  <c r="F40" i="8"/>
  <c r="F41" i="8"/>
  <c r="G29" i="8"/>
  <c r="E11" i="9"/>
  <c r="M46" i="6"/>
  <c r="N48" i="1"/>
  <c r="H27" i="4"/>
  <c r="I28" i="4"/>
  <c r="D8" i="9"/>
  <c r="D19" i="9"/>
  <c r="D29" i="9"/>
  <c r="D31" i="9"/>
  <c r="G24" i="8"/>
  <c r="G38" i="8"/>
  <c r="G19" i="8"/>
  <c r="K46" i="6"/>
  <c r="K42" i="6"/>
  <c r="K43" i="6"/>
  <c r="I7" i="8"/>
  <c r="I16" i="8"/>
  <c r="D41" i="9"/>
  <c r="I42" i="6"/>
  <c r="I43" i="6"/>
  <c r="H7" i="8"/>
  <c r="H16" i="8"/>
  <c r="G40" i="8"/>
  <c r="G25" i="8"/>
  <c r="G41" i="8"/>
  <c r="H29" i="8"/>
  <c r="F11" i="9"/>
  <c r="M42" i="6"/>
  <c r="M43" i="6"/>
  <c r="J7" i="8"/>
  <c r="J16" i="8"/>
  <c r="G8" i="9"/>
  <c r="J19" i="8"/>
  <c r="J38" i="8"/>
  <c r="J24" i="8"/>
  <c r="K47" i="6"/>
  <c r="M47" i="6"/>
  <c r="E8" i="9"/>
  <c r="E19" i="9"/>
  <c r="E29" i="9"/>
  <c r="E31" i="9"/>
  <c r="H24" i="8"/>
  <c r="H38" i="8"/>
  <c r="H19" i="8"/>
  <c r="F8" i="9"/>
  <c r="F19" i="9"/>
  <c r="F29" i="9"/>
  <c r="F31" i="9"/>
  <c r="I19" i="8"/>
  <c r="I38" i="8"/>
  <c r="I24" i="8"/>
  <c r="H41" i="8"/>
  <c r="I29" i="8"/>
  <c r="G11" i="9"/>
  <c r="G19" i="9"/>
  <c r="G29" i="9"/>
  <c r="G31" i="9"/>
  <c r="H25" i="8"/>
  <c r="H40" i="8"/>
  <c r="J25" i="8"/>
  <c r="J40" i="8"/>
  <c r="J41" i="8"/>
  <c r="I25" i="8"/>
  <c r="I41" i="8"/>
  <c r="J29" i="8"/>
  <c r="I40" i="8"/>
  <c r="F40" i="2"/>
  <c r="F42" i="2"/>
  <c r="F15" i="2"/>
  <c r="C9" i="3"/>
  <c r="C12" i="3"/>
  <c r="C23" i="3"/>
  <c r="C36" i="3"/>
  <c r="J13" i="4"/>
  <c r="D16" i="4"/>
  <c r="H16" i="4"/>
  <c r="J16" i="4"/>
  <c r="F53" i="2"/>
  <c r="F18" i="2"/>
  <c r="F29" i="2"/>
  <c r="S21" i="7"/>
  <c r="S22" i="7"/>
  <c r="S8" i="7"/>
  <c r="S32" i="7"/>
  <c r="S34" i="7" s="1"/>
  <c r="S16" i="7"/>
  <c r="S17" i="7" s="1"/>
  <c r="S24" i="7"/>
  <c r="S18" i="7"/>
  <c r="S33" i="7"/>
  <c r="S10" i="7"/>
  <c r="S9" i="7"/>
  <c r="S25" i="7"/>
  <c r="S26" i="7"/>
  <c r="H10" i="2" l="1"/>
  <c r="L6" i="8"/>
  <c r="L8" i="8" s="1"/>
  <c r="E5" i="8" s="1"/>
  <c r="F5" i="8" s="1"/>
  <c r="G5" i="8" s="1"/>
  <c r="H5" i="8" s="1"/>
  <c r="I5" i="8" s="1"/>
  <c r="J5" i="8" s="1"/>
  <c r="Q10" i="6"/>
  <c r="Q19" i="1"/>
  <c r="I5" i="9"/>
  <c r="Q29" i="1"/>
  <c r="Q11" i="1"/>
  <c r="Q25" i="1"/>
  <c r="F9" i="3"/>
  <c r="Q15" i="1"/>
  <c r="S14" i="7"/>
  <c r="Q27" i="1" l="1"/>
  <c r="I4" i="1" s="1"/>
  <c r="Q26" i="1"/>
  <c r="Q20" i="1"/>
  <c r="Q22" i="1"/>
  <c r="G4" i="1" s="1"/>
  <c r="Q17" i="1"/>
  <c r="E4" i="1" s="1"/>
  <c r="Q16" i="1"/>
  <c r="Q30" i="1"/>
  <c r="Q31" i="1"/>
  <c r="K4" i="1" s="1"/>
  <c r="Q12" i="1"/>
  <c r="Q13" i="1"/>
  <c r="C4" i="1" s="1"/>
  <c r="Q12" i="6"/>
  <c r="Q30" i="6"/>
  <c r="Q26" i="6"/>
  <c r="Q22" i="6"/>
  <c r="Q16" i="6"/>
  <c r="F27" i="3"/>
  <c r="F23" i="3"/>
  <c r="F15" i="3"/>
  <c r="F19" i="3"/>
  <c r="F11" i="3"/>
  <c r="I7" i="9"/>
  <c r="I26" i="9"/>
  <c r="I16" i="9"/>
  <c r="I23" i="9"/>
  <c r="I24" i="9" s="1"/>
  <c r="F4" i="9" s="1"/>
  <c r="I10" i="9"/>
  <c r="H29" i="2"/>
  <c r="H33" i="2"/>
  <c r="H17" i="2"/>
  <c r="H25" i="2"/>
  <c r="H21" i="2"/>
  <c r="F29" i="3" l="1"/>
  <c r="F28" i="3"/>
  <c r="Q31" i="6"/>
  <c r="Q32" i="6"/>
  <c r="M3" i="6" s="1"/>
  <c r="I18" i="9"/>
  <c r="I19" i="9"/>
  <c r="E4" i="9" s="1"/>
  <c r="H23" i="2"/>
  <c r="H22" i="2"/>
  <c r="H31" i="2"/>
  <c r="H30" i="2"/>
  <c r="I28" i="9"/>
  <c r="G4" i="9" s="1"/>
  <c r="I27" i="9"/>
  <c r="F16" i="3"/>
  <c r="F17" i="3"/>
  <c r="Q23" i="6"/>
  <c r="Q24" i="6"/>
  <c r="I3" i="6" s="1"/>
  <c r="H18" i="2"/>
  <c r="H19" i="2"/>
  <c r="F13" i="3"/>
  <c r="F12" i="3"/>
  <c r="H34" i="2"/>
  <c r="H35" i="2"/>
  <c r="F21" i="3"/>
  <c r="F20" i="3"/>
  <c r="Q18" i="6"/>
  <c r="G3" i="6" s="1"/>
  <c r="Q17" i="6"/>
  <c r="Q13" i="6"/>
  <c r="Q14" i="6"/>
  <c r="E3" i="6" s="1"/>
  <c r="H27" i="2"/>
  <c r="H26" i="2"/>
  <c r="I13" i="9"/>
  <c r="D4" i="9" s="1"/>
  <c r="I11" i="9"/>
  <c r="I9" i="9"/>
  <c r="C4" i="9" s="1"/>
  <c r="B40" i="9" s="1"/>
  <c r="B41" i="9" s="1"/>
  <c r="I8" i="9"/>
  <c r="F24" i="3"/>
  <c r="F25" i="3"/>
  <c r="Q28" i="6"/>
  <c r="K3" i="6" s="1"/>
  <c r="Q27" i="6"/>
  <c r="F5" i="2" l="1"/>
  <c r="E5" i="2"/>
  <c r="C5" i="3"/>
  <c r="B5" i="3"/>
</calcChain>
</file>

<file path=xl/sharedStrings.xml><?xml version="1.0" encoding="utf-8"?>
<sst xmlns="http://schemas.openxmlformats.org/spreadsheetml/2006/main" count="377" uniqueCount="266">
  <si>
    <t>SCP</t>
  </si>
  <si>
    <t>Année de référence</t>
  </si>
  <si>
    <t>Moyenne</t>
  </si>
  <si>
    <t>12 mois</t>
  </si>
  <si>
    <t xml:space="preserve">Euros </t>
  </si>
  <si>
    <t>%</t>
  </si>
  <si>
    <t>RECETTES (HT)</t>
  </si>
  <si>
    <t>Recettes</t>
  </si>
  <si>
    <t>AA</t>
  </si>
  <si>
    <t>à déduire :</t>
  </si>
  <si>
    <t>Débours et hono rétrocédés</t>
  </si>
  <si>
    <t>AB+AC</t>
  </si>
  <si>
    <t>S/Total Recettes</t>
  </si>
  <si>
    <t>AD</t>
  </si>
  <si>
    <t>Produits financiers</t>
  </si>
  <si>
    <t>AE</t>
  </si>
  <si>
    <t>Gains divers</t>
  </si>
  <si>
    <t>AF</t>
  </si>
  <si>
    <t>TOTAL DES RECETTES</t>
  </si>
  <si>
    <t>CHARGES (HT)</t>
  </si>
  <si>
    <t>Achats</t>
  </si>
  <si>
    <t>BA</t>
  </si>
  <si>
    <t>Frais de personnel</t>
  </si>
  <si>
    <t>BB+BC</t>
  </si>
  <si>
    <t>Impôts et taxes</t>
  </si>
  <si>
    <t>BD+BE+BS</t>
  </si>
  <si>
    <t>CSG déductible</t>
  </si>
  <si>
    <t>BV</t>
  </si>
  <si>
    <t>Loyers et charges locatives</t>
  </si>
  <si>
    <t>BF</t>
  </si>
  <si>
    <t>Location matériel et mobilier</t>
  </si>
  <si>
    <t>BG</t>
  </si>
  <si>
    <t>TFSE</t>
  </si>
  <si>
    <t>BH</t>
  </si>
  <si>
    <t>Transports et déplacements</t>
  </si>
  <si>
    <t>BJ</t>
  </si>
  <si>
    <t>Charges soc. perso. associés</t>
  </si>
  <si>
    <t>BT</t>
  </si>
  <si>
    <t>Cotisations Madelin</t>
  </si>
  <si>
    <t>BU</t>
  </si>
  <si>
    <t>Rachats de points</t>
  </si>
  <si>
    <t>Frais récep., représ., congrès</t>
  </si>
  <si>
    <t>BM</t>
  </si>
  <si>
    <t>Frais divers de gestion</t>
  </si>
  <si>
    <t>Frais financiers</t>
  </si>
  <si>
    <t>BN</t>
  </si>
  <si>
    <t>Pertes diverses</t>
  </si>
  <si>
    <t>BP</t>
  </si>
  <si>
    <t>TOTAL  CHARGES</t>
  </si>
  <si>
    <t>RESULTAT EXPLOITATION</t>
  </si>
  <si>
    <t>Sous total excédent</t>
  </si>
  <si>
    <t>CB+CC+CD</t>
  </si>
  <si>
    <t>Sous total insuffisance</t>
  </si>
  <si>
    <t>CG+CH+CK
+CL+CM</t>
  </si>
  <si>
    <t>RESULTAT FINANCIER</t>
  </si>
  <si>
    <t>BENEFICE  (2035 A)</t>
  </si>
  <si>
    <t>CP ou CR</t>
  </si>
  <si>
    <t>RETRAITEMENTS</t>
  </si>
  <si>
    <r>
      <t xml:space="preserve">1) </t>
    </r>
    <r>
      <rPr>
        <b/>
        <u/>
        <sz val="9"/>
        <rFont val="Times New Roman"/>
        <family val="1"/>
      </rPr>
      <t>Cotis except. associés</t>
    </r>
  </si>
  <si>
    <r>
      <t xml:space="preserve"> </t>
    </r>
    <r>
      <rPr>
        <sz val="9"/>
        <rFont val="Times New Roman"/>
        <family val="1"/>
      </rPr>
      <t xml:space="preserve">Loi Madelin </t>
    </r>
  </si>
  <si>
    <t xml:space="preserve"> Rachats de points </t>
  </si>
  <si>
    <t xml:space="preserve"> Autres</t>
  </si>
  <si>
    <t>Bénefice  hors cotis.
except. des associés</t>
  </si>
  <si>
    <t>2) Charges sociales
     perso associés</t>
  </si>
  <si>
    <t>Bénéfice hors cotis.
except. et charges
sociales perso. Associés
y compris CGS</t>
  </si>
  <si>
    <t xml:space="preserve">2.2  TABLEAU D'ANALYSE DE LA SITUATION PATRIMONIALE   </t>
  </si>
  <si>
    <t xml:space="preserve">Avant </t>
  </si>
  <si>
    <t>Après</t>
  </si>
  <si>
    <t>réévaluation</t>
  </si>
  <si>
    <t>ACTIF</t>
  </si>
  <si>
    <t>IMMOBILISATIONS</t>
  </si>
  <si>
    <t>Immobilisations incorporelles</t>
  </si>
  <si>
    <t>- autres immo.incorporelles (logiciels et autres) au bilan</t>
  </si>
  <si>
    <t>- Valeur actuelle de l'office au bilan</t>
  </si>
  <si>
    <t>Calcul de la valeur actualisée de l'office *</t>
  </si>
  <si>
    <t>- Produits bruts annuels moyens de la SCP</t>
  </si>
  <si>
    <t>- Coefficient d'usage **</t>
  </si>
  <si>
    <t>- Valeur actualisée de l'office</t>
  </si>
  <si>
    <t>Réévaluée</t>
  </si>
  <si>
    <t>Immobilisations corporelles</t>
  </si>
  <si>
    <t>Immobilisations financières</t>
  </si>
  <si>
    <t>Sous - total immobilisations</t>
  </si>
  <si>
    <t>ACTIF CIRCULANT</t>
  </si>
  <si>
    <t>Clients / comptes rattachés</t>
  </si>
  <si>
    <t>Autres créances</t>
  </si>
  <si>
    <t>Disponibilités</t>
  </si>
  <si>
    <t>- établissements autorisés</t>
  </si>
  <si>
    <t>- à déduire : fonds dus aux  clients</t>
  </si>
  <si>
    <t>- autres disponibilités</t>
  </si>
  <si>
    <t>Comptes de régularisation</t>
  </si>
  <si>
    <t>Sous - total actif circulant</t>
  </si>
  <si>
    <t>Total Actif</t>
  </si>
  <si>
    <t>PASSIF</t>
  </si>
  <si>
    <t>CAPITAUX PROPRES</t>
  </si>
  <si>
    <t>Capital</t>
  </si>
  <si>
    <t>Réserve légale</t>
  </si>
  <si>
    <t>Autres réserves</t>
  </si>
  <si>
    <t>Autres capitaux propres</t>
  </si>
  <si>
    <t>Report à nouveau</t>
  </si>
  <si>
    <t>Résultat de l'exercice</t>
  </si>
  <si>
    <t>Ecart de réévaluation de l'office</t>
  </si>
  <si>
    <t>Actif net avant et après réévaluation</t>
  </si>
  <si>
    <t>Comptes courants d'associés</t>
  </si>
  <si>
    <t>DETTES</t>
  </si>
  <si>
    <t>Emprunts auprès d'établissements de crédit</t>
  </si>
  <si>
    <t>Emprunts et dettes financières divers</t>
  </si>
  <si>
    <t>Fournisseurs &amp; comptes rattachés</t>
  </si>
  <si>
    <t>Dettes fiscales &amp; sociales</t>
  </si>
  <si>
    <t>Autres dettes</t>
  </si>
  <si>
    <t>Sous - total dettes</t>
  </si>
  <si>
    <t>Total Passif</t>
  </si>
  <si>
    <t>* La valeur actualisée de l'office est calculée sur la moyenne des produits bruts</t>
  </si>
  <si>
    <t xml:space="preserve">   des 5 dernières années affecté du coefficient d'usage dans la profession</t>
  </si>
  <si>
    <t>** Le coefficient d'usage correspond au coefficient moyen du département ou de la région du lieu de la cession</t>
  </si>
  <si>
    <t>I   ACTIF</t>
  </si>
  <si>
    <r>
      <t xml:space="preserve">   </t>
    </r>
    <r>
      <rPr>
        <sz val="12"/>
        <rFont val="Times New Roman"/>
        <family val="1"/>
      </rPr>
      <t>- autres immo.incorporelles</t>
    </r>
  </si>
  <si>
    <t xml:space="preserve">   - valeur de l'office</t>
  </si>
  <si>
    <t xml:space="preserve">   - établissements autorisés</t>
  </si>
  <si>
    <t xml:space="preserve">   - à déduire : fonds dus aux  clients</t>
  </si>
  <si>
    <t xml:space="preserve">   - autres disponibilités</t>
  </si>
  <si>
    <t>II   PASSIF</t>
  </si>
  <si>
    <t>2.1  Comptes courants d'associés</t>
  </si>
  <si>
    <t>2.2  Autres passifs</t>
  </si>
  <si>
    <t xml:space="preserve">       Emprunts auprès d'établissements de crédit</t>
  </si>
  <si>
    <t xml:space="preserve">       Emprunts et dettes financières divers</t>
  </si>
  <si>
    <t xml:space="preserve">       Fournisseurs &amp; comptes rattachés</t>
  </si>
  <si>
    <t xml:space="preserve">       Dettes fiscales &amp; sociales</t>
  </si>
  <si>
    <t xml:space="preserve">       Autres dettes</t>
  </si>
  <si>
    <t xml:space="preserve">       Comptes de régularisation</t>
  </si>
  <si>
    <t xml:space="preserve">       Sous - total autres passifs</t>
  </si>
  <si>
    <t>III   ACTIF NET</t>
  </si>
  <si>
    <t>2.4</t>
  </si>
  <si>
    <t xml:space="preserve"> - SCP - </t>
  </si>
  <si>
    <t>1)</t>
  </si>
  <si>
    <t>11</t>
  </si>
  <si>
    <t>PRODUITS BRUTS ANNUELS MOYENS DE LA SCP</t>
  </si>
  <si>
    <t>X</t>
  </si>
  <si>
    <t>=</t>
  </si>
  <si>
    <t>2)</t>
  </si>
  <si>
    <t>3)</t>
  </si>
  <si>
    <t>RAPPEL DU PRIX DE CESSION CONVENU</t>
  </si>
  <si>
    <t>4) Calcul du coefficient sur les résultats nets</t>
  </si>
  <si>
    <t>Prix de cession convenu pour 100% des parts</t>
  </si>
  <si>
    <t>Bénéfice hors cotisations exceptionnelles des associés</t>
  </si>
  <si>
    <t>Coefficient sur les résultats nets (4.1/4.2)</t>
  </si>
  <si>
    <t xml:space="preserve">2.5      TABLEAU DE FINANCEMENT POUR L'ACQUISITION </t>
  </si>
  <si>
    <t xml:space="preserve">DE PARTS DE SCP </t>
  </si>
  <si>
    <t>I  LES EMPLOIS</t>
  </si>
  <si>
    <t xml:space="preserve">Montant </t>
  </si>
  <si>
    <t>1.1</t>
  </si>
  <si>
    <t>Prix de cession des parts :</t>
  </si>
  <si>
    <t>du capital</t>
  </si>
  <si>
    <t>1.2</t>
  </si>
  <si>
    <t>Droits d'enregistrement sur le prix d'acquisition:</t>
  </si>
  <si>
    <t>-  jusqu' à</t>
  </si>
  <si>
    <t>exonération</t>
  </si>
  <si>
    <t>-  au delà de</t>
  </si>
  <si>
    <t>-</t>
  </si>
  <si>
    <t>1.3  Besoin en fonds de roulement :(éventuellement)</t>
  </si>
  <si>
    <t xml:space="preserve">Charges annuelles:N - 1 </t>
  </si>
  <si>
    <t>Charges mensuelles</t>
  </si>
  <si>
    <t>Pourcentage</t>
  </si>
  <si>
    <t>1.4  Autres emplois à financer selon la profession  (à préciser) : ex. Notaire</t>
  </si>
  <si>
    <t>Libellé</t>
  </si>
  <si>
    <t>Montant</t>
  </si>
  <si>
    <t>Cumul</t>
  </si>
  <si>
    <t>TOTAL DES EMPLOIS</t>
  </si>
  <si>
    <t>II LES RESSOURCES</t>
  </si>
  <si>
    <t>2.1</t>
  </si>
  <si>
    <t>APPORT DU CANDIDAT</t>
  </si>
  <si>
    <t>Liquidités disponibles du candidat</t>
  </si>
  <si>
    <t>Liquidités affectées à l'acquisition</t>
  </si>
  <si>
    <t>2.2</t>
  </si>
  <si>
    <t>BESOIN DE FINANCEMENT EXTERNE</t>
  </si>
  <si>
    <t>2.3</t>
  </si>
  <si>
    <t>FINANCEMENTS EXTERNES</t>
  </si>
  <si>
    <t>Dons et/ou emprunts familiaux :</t>
  </si>
  <si>
    <t>Emprunts caisses professionnelles :</t>
  </si>
  <si>
    <t>Emprunts bancaires  cautionnés :</t>
  </si>
  <si>
    <t>Emprunts bancaires non cautionnés :</t>
  </si>
  <si>
    <t>Autres (à préciser)</t>
  </si>
  <si>
    <t>Total des financements externes</t>
  </si>
  <si>
    <t>RESSOURCES RESTANT A FINANCER</t>
  </si>
  <si>
    <t>TOTAL DES RESSOURCES</t>
  </si>
  <si>
    <t>Evol-
lution
en %</t>
  </si>
  <si>
    <t>Recettes encaissées</t>
  </si>
  <si>
    <t>Débours et Honos rétrocédés</t>
  </si>
  <si>
    <t>Total recettes</t>
  </si>
  <si>
    <t>AG</t>
  </si>
  <si>
    <t>Loyers et charges locat.</t>
  </si>
  <si>
    <t>Loc. matériel et mobilier</t>
  </si>
  <si>
    <t>Transports et déplac.</t>
  </si>
  <si>
    <t>Frais récep., représ.</t>
  </si>
  <si>
    <t>Frais div. de gestion</t>
  </si>
  <si>
    <t>Total charges</t>
  </si>
  <si>
    <t>Résultat exploitation SCP avant ch soc associés</t>
  </si>
  <si>
    <t>Résultat financier</t>
  </si>
  <si>
    <t>Bénéfice SCP avant charges sociales associés</t>
  </si>
  <si>
    <t>Indemnité fixe globale des associés</t>
  </si>
  <si>
    <t>Total à distribuer</t>
  </si>
  <si>
    <t>Part bénéfice du candidat
avant charges en capital</t>
  </si>
  <si>
    <t>Indemnité fixe</t>
  </si>
  <si>
    <t>Part bénéfice du candidat
avant charges en total</t>
  </si>
  <si>
    <t>Charges sociales du</t>
  </si>
  <si>
    <t>candidat décaissées</t>
  </si>
  <si>
    <t>Part du candidat dans le</t>
  </si>
  <si>
    <t>Charges sociales :</t>
  </si>
  <si>
    <t xml:space="preserve">  - réelles (en % du bénef)</t>
  </si>
  <si>
    <r>
      <t xml:space="preserve">  </t>
    </r>
    <r>
      <rPr>
        <b/>
        <sz val="10"/>
        <rFont val="Times New Roman"/>
        <family val="1"/>
      </rPr>
      <t xml:space="preserve">- à provisionner </t>
    </r>
  </si>
  <si>
    <t>2.7 TABLEAU DE CALCUL DE L'IMPÔT SUR LE REVENU DU CANDIDAT</t>
  </si>
  <si>
    <t>Revenu net</t>
  </si>
  <si>
    <t>Montant de l'impôt - Revenus de 2007</t>
  </si>
  <si>
    <t>imposable</t>
  </si>
  <si>
    <t>1 part</t>
  </si>
  <si>
    <t>1.5 parts</t>
  </si>
  <si>
    <t>2 parts</t>
  </si>
  <si>
    <t>2.5 parts</t>
  </si>
  <si>
    <t>3 parts</t>
  </si>
  <si>
    <t>3.5 parts</t>
  </si>
  <si>
    <t>4 parts</t>
  </si>
  <si>
    <t>Année du revenu professionnel</t>
  </si>
  <si>
    <t>Revenus professionnels</t>
  </si>
  <si>
    <t xml:space="preserve">Charges déductibles : </t>
  </si>
  <si>
    <t xml:space="preserve"> 2.1 Droits d'enregistrement</t>
  </si>
  <si>
    <t xml:space="preserve"> 2.2  Intérêts s/emprunt</t>
  </si>
  <si>
    <t xml:space="preserve"> 2.3  Assurance décès </t>
  </si>
  <si>
    <t>Revenus bruts professionnels</t>
  </si>
  <si>
    <t>4)</t>
  </si>
  <si>
    <t>Revenus nets professionnels - montant fiscal</t>
  </si>
  <si>
    <t xml:space="preserve">5,1) </t>
  </si>
  <si>
    <t>Autres revenus - brut -</t>
  </si>
  <si>
    <t>5,2)</t>
  </si>
  <si>
    <t>Autres revenus - net fiscal -</t>
  </si>
  <si>
    <t>6,1)</t>
  </si>
  <si>
    <t>Total revenus - brut - (3+6,1)</t>
  </si>
  <si>
    <t>6,2)</t>
  </si>
  <si>
    <t>Total revenus - net fiscal - (5+6,2)</t>
  </si>
  <si>
    <t>Nombre de parts :</t>
  </si>
  <si>
    <t>7)</t>
  </si>
  <si>
    <t>IR s/base parts réelles</t>
  </si>
  <si>
    <t>8)</t>
  </si>
  <si>
    <t>CSG / CRDS</t>
  </si>
  <si>
    <t>* Porter dans la 1ère colonne, ligne 7, l'impôt dû sur les revenus de l'année n - 1</t>
  </si>
  <si>
    <t>2.9   TRESORERIE PREVISIONNELLE DU CANDIDAT</t>
  </si>
  <si>
    <t>euros</t>
  </si>
  <si>
    <t>1) Revenus bruts professionnels</t>
  </si>
  <si>
    <t xml:space="preserve">2) Décaissements prévisionnels </t>
  </si>
  <si>
    <t>2.1  Impôt sur le revenu</t>
  </si>
  <si>
    <t>2,2 CSG / CRDS</t>
  </si>
  <si>
    <t>2.3  Rembt.du capital de l'emprunt</t>
  </si>
  <si>
    <t xml:space="preserve">      (selon l'échéancier joint)</t>
  </si>
  <si>
    <t xml:space="preserve">2,4  Autres </t>
  </si>
  <si>
    <t>3) Trésorerie annuelle</t>
  </si>
  <si>
    <t xml:space="preserve">    avant autres revenus</t>
  </si>
  <si>
    <t xml:space="preserve">    et charges personnelles</t>
  </si>
  <si>
    <t>4) Autres revenus - brut -</t>
  </si>
  <si>
    <t>5) Charges personnelles  candidat</t>
  </si>
  <si>
    <t>5.1 loyer</t>
  </si>
  <si>
    <t>5.2 rembt emprunts perso</t>
  </si>
  <si>
    <t>5.3 pensions</t>
  </si>
  <si>
    <t>5.4 autres</t>
  </si>
  <si>
    <t>6) Disponible annuel</t>
  </si>
  <si>
    <t>7) Disponible mensuel</t>
  </si>
  <si>
    <t>Rappel des charges sociales à</t>
  </si>
  <si>
    <t xml:space="preserve">provisionner pour paiement </t>
  </si>
  <si>
    <t>la 3eme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</si>
</sst>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&quot; €&quot;_-;\-* #,##0.00&quot; €&quot;_-;_-* \-??&quot; €&quot;_-;_-@_-"/>
    <numFmt numFmtId="165" formatCode="#,##0_);[Red]\(#,##0\)"/>
    <numFmt numFmtId="166" formatCode="0.0"/>
    <numFmt numFmtId="167" formatCode="dd/mm/yy"/>
    <numFmt numFmtId="168" formatCode="#,##0\ [$€-1];[Red]#,##0\ [$€-1]"/>
    <numFmt numFmtId="169" formatCode="#,##0.00&quot; €&quot;"/>
    <numFmt numFmtId="170" formatCode="#,##0_ ;\-#,##0\ "/>
    <numFmt numFmtId="171" formatCode="#,##0_ ;[Red]\-#,##0\ "/>
    <numFmt numFmtId="172" formatCode="0_ ;[Red]\-0\ "/>
  </numFmts>
  <fonts count="46">
    <font>
      <sz val="10"/>
      <name val="Arial"/>
    </font>
    <font>
      <sz val="10"/>
      <name val="MS Sans Serif"/>
    </font>
    <font>
      <sz val="9"/>
      <name val="Times New Roman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/>
      <sz val="9"/>
      <name val="Times New Roman"/>
      <family val="1"/>
    </font>
    <font>
      <b/>
      <u/>
      <sz val="8"/>
      <name val="Times New Roman"/>
      <family val="1"/>
    </font>
    <font>
      <u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</font>
    <font>
      <sz val="9"/>
      <name val="Arial Unicode MS"/>
    </font>
    <font>
      <sz val="12"/>
      <name val="Times New Roman"/>
    </font>
    <font>
      <b/>
      <sz val="12"/>
      <name val="Times New Roman"/>
      <family val="1"/>
    </font>
    <font>
      <b/>
      <sz val="12"/>
      <name val="Times New Roman"/>
    </font>
    <font>
      <b/>
      <i/>
      <sz val="12"/>
      <name val="Times New Roman"/>
      <family val="1"/>
    </font>
    <font>
      <sz val="12"/>
      <name val="Arial Unicode MS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sz val="8"/>
      <name val="Arial"/>
    </font>
    <font>
      <sz val="10"/>
      <name val="Times New Roman"/>
    </font>
    <font>
      <sz val="8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</font>
    <font>
      <b/>
      <sz val="10"/>
      <name val="Arial Unicode MS"/>
    </font>
    <font>
      <b/>
      <i/>
      <sz val="10"/>
      <color indexed="16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b/>
      <sz val="12"/>
      <name val="Arial"/>
      <family val="2"/>
    </font>
    <font>
      <i/>
      <sz val="10"/>
      <name val="MS Sans Serif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93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21"/>
      </left>
      <right style="medium">
        <color indexed="21"/>
      </right>
      <top style="thick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/>
      <top style="thick">
        <color indexed="21"/>
      </top>
      <bottom/>
      <diagonal/>
    </border>
    <border>
      <left/>
      <right/>
      <top style="thick">
        <color indexed="21"/>
      </top>
      <bottom style="medium">
        <color indexed="21"/>
      </bottom>
      <diagonal/>
    </border>
    <border>
      <left/>
      <right style="medium">
        <color indexed="21"/>
      </right>
      <top style="thick">
        <color indexed="21"/>
      </top>
      <bottom style="medium">
        <color indexed="21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/>
      <right/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/>
      <top/>
      <bottom/>
      <diagonal/>
    </border>
    <border>
      <left/>
      <right style="medium">
        <color indexed="21"/>
      </right>
      <top/>
      <bottom/>
      <diagonal/>
    </border>
    <border>
      <left style="medium">
        <color indexed="21"/>
      </left>
      <right/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medium">
        <color indexed="21"/>
      </right>
      <top/>
      <bottom style="medium">
        <color indexed="2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21"/>
      </left>
      <right style="medium">
        <color indexed="21"/>
      </right>
      <top style="thick">
        <color indexed="21"/>
      </top>
      <bottom style="thick">
        <color indexed="21"/>
      </bottom>
      <diagonal/>
    </border>
  </borders>
  <cellStyleXfs count="4">
    <xf numFmtId="0" fontId="0" fillId="0" borderId="0"/>
    <xf numFmtId="164" fontId="45" fillId="0" borderId="0" applyFill="0" applyBorder="0" applyAlignment="0" applyProtection="0"/>
    <xf numFmtId="0" fontId="1" fillId="0" borderId="0"/>
    <xf numFmtId="9" fontId="45" fillId="0" borderId="0" applyFill="0" applyBorder="0" applyAlignment="0" applyProtection="0"/>
  </cellStyleXfs>
  <cellXfs count="58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6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" fillId="0" borderId="4" xfId="0" applyFont="1" applyBorder="1" applyProtection="1"/>
    <xf numFmtId="0" fontId="3" fillId="0" borderId="5" xfId="0" applyFont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14" fontId="8" fillId="0" borderId="9" xfId="0" applyNumberFormat="1" applyFont="1" applyBorder="1" applyAlignment="1" applyProtection="1">
      <alignment horizontal="center"/>
    </xf>
    <xf numFmtId="14" fontId="6" fillId="0" borderId="10" xfId="0" applyNumberFormat="1" applyFont="1" applyBorder="1" applyAlignment="1" applyProtection="1">
      <alignment horizontal="center"/>
    </xf>
    <xf numFmtId="14" fontId="6" fillId="0" borderId="11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14" fontId="8" fillId="0" borderId="12" xfId="0" applyNumberFormat="1" applyFont="1" applyBorder="1" applyAlignment="1" applyProtection="1">
      <alignment horizontal="center"/>
    </xf>
    <xf numFmtId="14" fontId="6" fillId="0" borderId="7" xfId="0" applyNumberFormat="1" applyFont="1" applyBorder="1" applyAlignment="1" applyProtection="1">
      <alignment horizontal="center"/>
    </xf>
    <xf numFmtId="14" fontId="6" fillId="0" borderId="13" xfId="0" applyNumberFormat="1" applyFont="1" applyBorder="1" applyAlignment="1" applyProtection="1">
      <alignment horizontal="center"/>
    </xf>
    <xf numFmtId="0" fontId="10" fillId="0" borderId="6" xfId="0" applyFont="1" applyBorder="1" applyProtection="1"/>
    <xf numFmtId="0" fontId="11" fillId="0" borderId="7" xfId="0" applyFont="1" applyBorder="1" applyAlignment="1" applyProtection="1">
      <alignment horizontal="center"/>
    </xf>
    <xf numFmtId="165" fontId="2" fillId="0" borderId="12" xfId="0" applyNumberFormat="1" applyFont="1" applyBorder="1" applyProtection="1"/>
    <xf numFmtId="165" fontId="6" fillId="0" borderId="7" xfId="0" applyNumberFormat="1" applyFont="1" applyBorder="1" applyProtection="1"/>
    <xf numFmtId="165" fontId="6" fillId="0" borderId="13" xfId="0" applyNumberFormat="1" applyFont="1" applyBorder="1" applyProtection="1"/>
    <xf numFmtId="0" fontId="2" fillId="0" borderId="6" xfId="0" applyFont="1" applyBorder="1" applyProtection="1"/>
    <xf numFmtId="165" fontId="2" fillId="2" borderId="12" xfId="0" applyNumberFormat="1" applyFont="1" applyFill="1" applyBorder="1" applyProtection="1">
      <protection locked="0"/>
    </xf>
    <xf numFmtId="0" fontId="2" fillId="3" borderId="0" xfId="0" applyNumberFormat="1" applyFont="1" applyFill="1" applyProtection="1"/>
    <xf numFmtId="0" fontId="12" fillId="0" borderId="6" xfId="0" applyFont="1" applyBorder="1" applyProtection="1"/>
    <xf numFmtId="0" fontId="2" fillId="3" borderId="0" xfId="0" applyFont="1" applyFill="1" applyProtection="1"/>
    <xf numFmtId="14" fontId="2" fillId="3" borderId="0" xfId="0" applyNumberFormat="1" applyFont="1" applyFill="1" applyProtection="1"/>
    <xf numFmtId="165" fontId="8" fillId="0" borderId="12" xfId="0" applyNumberFormat="1" applyFont="1" applyBorder="1" applyProtection="1"/>
    <xf numFmtId="1" fontId="6" fillId="0" borderId="13" xfId="0" applyNumberFormat="1" applyFont="1" applyBorder="1" applyProtection="1"/>
    <xf numFmtId="166" fontId="6" fillId="0" borderId="13" xfId="0" applyNumberFormat="1" applyFont="1" applyBorder="1" applyProtection="1"/>
    <xf numFmtId="166" fontId="6" fillId="0" borderId="7" xfId="0" applyNumberFormat="1" applyFont="1" applyBorder="1" applyProtection="1"/>
    <xf numFmtId="0" fontId="8" fillId="0" borderId="14" xfId="0" applyFont="1" applyBorder="1" applyProtection="1"/>
    <xf numFmtId="0" fontId="9" fillId="0" borderId="10" xfId="0" applyFont="1" applyBorder="1" applyAlignment="1" applyProtection="1">
      <alignment horizontal="center"/>
    </xf>
    <xf numFmtId="165" fontId="8" fillId="0" borderId="9" xfId="0" applyNumberFormat="1" applyFont="1" applyBorder="1" applyProtection="1"/>
    <xf numFmtId="165" fontId="8" fillId="0" borderId="11" xfId="0" applyNumberFormat="1" applyFont="1" applyBorder="1" applyProtection="1"/>
    <xf numFmtId="0" fontId="8" fillId="0" borderId="6" xfId="0" applyFont="1" applyBorder="1" applyProtection="1"/>
    <xf numFmtId="0" fontId="13" fillId="0" borderId="6" xfId="0" applyFont="1" applyBorder="1" applyProtection="1"/>
    <xf numFmtId="0" fontId="2" fillId="0" borderId="6" xfId="0" applyFont="1" applyBorder="1" applyAlignment="1" applyProtection="1">
      <alignment horizontal="left"/>
    </xf>
    <xf numFmtId="165" fontId="2" fillId="0" borderId="0" xfId="0" applyNumberFormat="1" applyFont="1" applyProtection="1"/>
    <xf numFmtId="0" fontId="14" fillId="0" borderId="14" xfId="0" applyFont="1" applyBorder="1" applyProtection="1"/>
    <xf numFmtId="165" fontId="14" fillId="0" borderId="9" xfId="0" applyNumberFormat="1" applyFont="1" applyBorder="1" applyProtection="1"/>
    <xf numFmtId="166" fontId="6" fillId="0" borderId="10" xfId="0" applyNumberFormat="1" applyFont="1" applyBorder="1" applyProtection="1"/>
    <xf numFmtId="165" fontId="14" fillId="2" borderId="9" xfId="0" applyNumberFormat="1" applyFont="1" applyFill="1" applyBorder="1" applyProtection="1"/>
    <xf numFmtId="166" fontId="6" fillId="0" borderId="11" xfId="0" applyNumberFormat="1" applyFont="1" applyBorder="1" applyProtection="1"/>
    <xf numFmtId="0" fontId="8" fillId="0" borderId="15" xfId="0" applyFont="1" applyBorder="1" applyProtection="1"/>
    <xf numFmtId="0" fontId="9" fillId="0" borderId="16" xfId="0" applyFont="1" applyBorder="1" applyAlignment="1" applyProtection="1">
      <alignment horizontal="center"/>
    </xf>
    <xf numFmtId="165" fontId="14" fillId="0" borderId="17" xfId="0" applyNumberFormat="1" applyFont="1" applyBorder="1" applyProtection="1"/>
    <xf numFmtId="166" fontId="6" fillId="0" borderId="17" xfId="0" applyNumberFormat="1" applyFont="1" applyBorder="1" applyProtection="1"/>
    <xf numFmtId="166" fontId="6" fillId="0" borderId="18" xfId="0" applyNumberFormat="1" applyFont="1" applyBorder="1" applyProtection="1"/>
    <xf numFmtId="0" fontId="13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center" vertical="center"/>
    </xf>
    <xf numFmtId="165" fontId="2" fillId="2" borderId="12" xfId="0" applyNumberFormat="1" applyFont="1" applyFill="1" applyBorder="1" applyAlignment="1" applyProtection="1">
      <alignment vertical="center"/>
      <protection locked="0"/>
    </xf>
    <xf numFmtId="166" fontId="6" fillId="0" borderId="7" xfId="0" applyNumberFormat="1" applyFont="1" applyBorder="1" applyAlignment="1" applyProtection="1">
      <alignment vertical="center"/>
    </xf>
    <xf numFmtId="165" fontId="2" fillId="0" borderId="12" xfId="0" applyNumberFormat="1" applyFont="1" applyBorder="1" applyAlignment="1" applyProtection="1">
      <alignment vertical="center"/>
    </xf>
    <xf numFmtId="166" fontId="6" fillId="0" borderId="13" xfId="0" applyNumberFormat="1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166" fontId="13" fillId="0" borderId="7" xfId="0" applyNumberFormat="1" applyFont="1" applyBorder="1" applyAlignment="1" applyProtection="1">
      <alignment vertical="center"/>
    </xf>
    <xf numFmtId="0" fontId="13" fillId="0" borderId="0" xfId="0" applyFont="1" applyProtection="1"/>
    <xf numFmtId="0" fontId="14" fillId="0" borderId="6" xfId="0" applyFont="1" applyBorder="1" applyProtection="1"/>
    <xf numFmtId="165" fontId="14" fillId="0" borderId="12" xfId="0" applyNumberFormat="1" applyFont="1" applyBorder="1" applyProtection="1"/>
    <xf numFmtId="165" fontId="13" fillId="0" borderId="12" xfId="0" applyNumberFormat="1" applyFont="1" applyBorder="1" applyProtection="1"/>
    <xf numFmtId="0" fontId="10" fillId="0" borderId="6" xfId="0" applyFont="1" applyBorder="1" applyAlignment="1" applyProtection="1">
      <alignment horizontal="center"/>
    </xf>
    <xf numFmtId="0" fontId="15" fillId="0" borderId="6" xfId="0" applyFont="1" applyBorder="1" applyProtection="1"/>
    <xf numFmtId="0" fontId="3" fillId="0" borderId="7" xfId="0" applyFont="1" applyBorder="1" applyAlignment="1" applyProtection="1">
      <alignment horizontal="center"/>
    </xf>
    <xf numFmtId="165" fontId="13" fillId="2" borderId="12" xfId="0" applyNumberFormat="1" applyFont="1" applyFill="1" applyBorder="1" applyProtection="1">
      <protection locked="0"/>
    </xf>
    <xf numFmtId="0" fontId="8" fillId="0" borderId="14" xfId="0" applyFont="1" applyBorder="1" applyAlignment="1" applyProtection="1">
      <alignment horizontal="left" wrapText="1"/>
    </xf>
    <xf numFmtId="0" fontId="9" fillId="0" borderId="10" xfId="0" applyFont="1" applyBorder="1" applyAlignment="1" applyProtection="1">
      <alignment horizontal="center" wrapText="1"/>
    </xf>
    <xf numFmtId="165" fontId="8" fillId="0" borderId="9" xfId="0" applyNumberFormat="1" applyFont="1" applyBorder="1" applyAlignment="1" applyProtection="1">
      <alignment horizontal="center" vertical="center"/>
    </xf>
    <xf numFmtId="166" fontId="6" fillId="0" borderId="10" xfId="0" applyNumberFormat="1" applyFont="1" applyBorder="1" applyAlignment="1" applyProtection="1">
      <alignment horizontal="center" vertical="center"/>
    </xf>
    <xf numFmtId="166" fontId="6" fillId="0" borderId="11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center" vertical="center" wrapText="1"/>
    </xf>
    <xf numFmtId="165" fontId="8" fillId="0" borderId="21" xfId="0" applyNumberFormat="1" applyFont="1" applyBorder="1" applyAlignment="1" applyProtection="1">
      <alignment horizontal="center" vertical="center"/>
    </xf>
    <xf numFmtId="166" fontId="6" fillId="0" borderId="20" xfId="0" applyNumberFormat="1" applyFont="1" applyBorder="1" applyAlignment="1" applyProtection="1">
      <alignment horizontal="center" vertical="center"/>
    </xf>
    <xf numFmtId="166" fontId="6" fillId="0" borderId="22" xfId="0" applyNumberFormat="1" applyFont="1" applyBorder="1" applyAlignment="1" applyProtection="1">
      <alignment horizontal="center" vertical="center"/>
    </xf>
    <xf numFmtId="166" fontId="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Protection="1"/>
    <xf numFmtId="0" fontId="17" fillId="0" borderId="2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/>
    </xf>
    <xf numFmtId="0" fontId="17" fillId="0" borderId="25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/>
    </xf>
    <xf numFmtId="0" fontId="16" fillId="0" borderId="0" xfId="0" applyFont="1" applyBorder="1" applyProtection="1"/>
    <xf numFmtId="167" fontId="18" fillId="0" borderId="8" xfId="0" applyNumberFormat="1" applyFont="1" applyBorder="1" applyAlignment="1" applyProtection="1">
      <alignment horizontal="center"/>
    </xf>
    <xf numFmtId="167" fontId="18" fillId="0" borderId="27" xfId="0" applyNumberFormat="1" applyFont="1" applyBorder="1" applyAlignment="1" applyProtection="1">
      <alignment horizontal="center"/>
    </xf>
    <xf numFmtId="0" fontId="18" fillId="0" borderId="6" xfId="0" applyFont="1" applyBorder="1" applyProtection="1"/>
    <xf numFmtId="0" fontId="18" fillId="0" borderId="0" xfId="0" applyFont="1" applyBorder="1" applyProtection="1"/>
    <xf numFmtId="3" fontId="16" fillId="0" borderId="7" xfId="0" applyNumberFormat="1" applyFont="1" applyBorder="1" applyProtection="1"/>
    <xf numFmtId="3" fontId="16" fillId="0" borderId="13" xfId="0" applyNumberFormat="1" applyFont="1" applyBorder="1" applyProtection="1"/>
    <xf numFmtId="0" fontId="5" fillId="0" borderId="6" xfId="0" applyFont="1" applyBorder="1" applyProtection="1"/>
    <xf numFmtId="0" fontId="5" fillId="0" borderId="0" xfId="0" applyFont="1" applyBorder="1" applyProtection="1"/>
    <xf numFmtId="3" fontId="16" fillId="0" borderId="7" xfId="0" applyNumberFormat="1" applyFont="1" applyFill="1" applyBorder="1" applyProtection="1"/>
    <xf numFmtId="0" fontId="5" fillId="0" borderId="0" xfId="0" applyFont="1" applyBorder="1" applyAlignment="1" applyProtection="1">
      <alignment horizontal="left"/>
    </xf>
    <xf numFmtId="3" fontId="16" fillId="2" borderId="7" xfId="0" applyNumberFormat="1" applyFont="1" applyFill="1" applyBorder="1" applyProtection="1">
      <protection locked="0"/>
    </xf>
    <xf numFmtId="0" fontId="17" fillId="0" borderId="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17" fillId="0" borderId="28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left"/>
    </xf>
    <xf numFmtId="3" fontId="16" fillId="0" borderId="25" xfId="0" applyNumberFormat="1" applyFont="1" applyBorder="1" applyProtection="1"/>
    <xf numFmtId="0" fontId="5" fillId="0" borderId="12" xfId="0" applyFont="1" applyBorder="1" applyAlignment="1" applyProtection="1">
      <alignment horizontal="left"/>
    </xf>
    <xf numFmtId="3" fontId="5" fillId="4" borderId="24" xfId="0" applyNumberFormat="1" applyFont="1" applyFill="1" applyBorder="1" applyAlignment="1" applyProtection="1">
      <alignment horizontal="right"/>
    </xf>
    <xf numFmtId="3" fontId="5" fillId="0" borderId="24" xfId="0" applyNumberFormat="1" applyFont="1" applyFill="1" applyBorder="1" applyAlignment="1" applyProtection="1">
      <alignment horizontal="right"/>
    </xf>
    <xf numFmtId="4" fontId="16" fillId="2" borderId="24" xfId="0" applyNumberFormat="1" applyFont="1" applyFill="1" applyBorder="1" applyProtection="1">
      <protection locked="0"/>
    </xf>
    <xf numFmtId="4" fontId="16" fillId="0" borderId="24" xfId="0" applyNumberFormat="1" applyFont="1" applyFill="1" applyBorder="1" applyProtection="1"/>
    <xf numFmtId="0" fontId="5" fillId="0" borderId="30" xfId="0" applyFont="1" applyBorder="1" applyAlignment="1" applyProtection="1">
      <alignment horizontal="left"/>
    </xf>
    <xf numFmtId="3" fontId="5" fillId="0" borderId="26" xfId="0" applyNumberFormat="1" applyFont="1" applyBorder="1" applyAlignment="1" applyProtection="1">
      <alignment horizontal="right"/>
    </xf>
    <xf numFmtId="3" fontId="5" fillId="0" borderId="24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>
      <alignment horizontal="right"/>
    </xf>
    <xf numFmtId="0" fontId="16" fillId="0" borderId="6" xfId="0" applyFont="1" applyBorder="1" applyProtection="1"/>
    <xf numFmtId="3" fontId="16" fillId="2" borderId="8" xfId="0" applyNumberFormat="1" applyFont="1" applyFill="1" applyBorder="1" applyProtection="1">
      <protection locked="0"/>
    </xf>
    <xf numFmtId="3" fontId="16" fillId="0" borderId="27" xfId="0" applyNumberFormat="1" applyFont="1" applyBorder="1" applyProtection="1"/>
    <xf numFmtId="3" fontId="18" fillId="0" borderId="7" xfId="0" applyNumberFormat="1" applyFont="1" applyBorder="1" applyProtection="1"/>
    <xf numFmtId="3" fontId="18" fillId="0" borderId="13" xfId="0" applyNumberFormat="1" applyFont="1" applyBorder="1" applyProtection="1"/>
    <xf numFmtId="3" fontId="16" fillId="0" borderId="0" xfId="0" applyNumberFormat="1" applyFont="1" applyProtection="1"/>
    <xf numFmtId="0" fontId="16" fillId="0" borderId="0" xfId="0" applyFont="1" applyBorder="1" applyAlignment="1" applyProtection="1">
      <alignment horizontal="left"/>
    </xf>
    <xf numFmtId="3" fontId="5" fillId="2" borderId="7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>
      <protection locked="0"/>
    </xf>
    <xf numFmtId="3" fontId="18" fillId="0" borderId="10" xfId="0" applyNumberFormat="1" applyFont="1" applyBorder="1" applyProtection="1"/>
    <xf numFmtId="3" fontId="18" fillId="0" borderId="11" xfId="0" applyNumberFormat="1" applyFont="1" applyBorder="1" applyProtection="1"/>
    <xf numFmtId="0" fontId="18" fillId="0" borderId="14" xfId="0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14" fontId="18" fillId="0" borderId="10" xfId="0" applyNumberFormat="1" applyFont="1" applyBorder="1" applyAlignment="1" applyProtection="1">
      <alignment horizontal="center"/>
    </xf>
    <xf numFmtId="14" fontId="18" fillId="0" borderId="11" xfId="0" applyNumberFormat="1" applyFont="1" applyBorder="1" applyAlignment="1" applyProtection="1">
      <alignment horizontal="center"/>
    </xf>
    <xf numFmtId="3" fontId="5" fillId="0" borderId="7" xfId="0" applyNumberFormat="1" applyFont="1" applyBorder="1" applyProtection="1"/>
    <xf numFmtId="0" fontId="19" fillId="0" borderId="6" xfId="0" applyFont="1" applyBorder="1" applyProtection="1"/>
    <xf numFmtId="0" fontId="19" fillId="0" borderId="0" xfId="0" applyFont="1" applyBorder="1" applyProtection="1"/>
    <xf numFmtId="3" fontId="19" fillId="0" borderId="13" xfId="0" applyNumberFormat="1" applyFont="1" applyBorder="1" applyProtection="1"/>
    <xf numFmtId="0" fontId="18" fillId="0" borderId="6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3" fontId="17" fillId="2" borderId="10" xfId="0" applyNumberFormat="1" applyFont="1" applyFill="1" applyBorder="1" applyProtection="1">
      <protection locked="0"/>
    </xf>
    <xf numFmtId="3" fontId="17" fillId="0" borderId="11" xfId="0" applyNumberFormat="1" applyFont="1" applyBorder="1" applyProtection="1"/>
    <xf numFmtId="3" fontId="18" fillId="0" borderId="20" xfId="0" applyNumberFormat="1" applyFont="1" applyBorder="1" applyProtection="1"/>
    <xf numFmtId="3" fontId="18" fillId="0" borderId="22" xfId="0" applyNumberFormat="1" applyFont="1" applyBorder="1" applyProtection="1"/>
    <xf numFmtId="0" fontId="16" fillId="0" borderId="0" xfId="0" applyFont="1" applyAlignment="1" applyProtection="1">
      <alignment horizontal="left"/>
    </xf>
    <xf numFmtId="0" fontId="17" fillId="0" borderId="3" xfId="0" applyFont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/>
    </xf>
    <xf numFmtId="167" fontId="18" fillId="0" borderId="10" xfId="0" applyNumberFormat="1" applyFont="1" applyBorder="1" applyAlignment="1" applyProtection="1">
      <alignment horizontal="center"/>
    </xf>
    <xf numFmtId="167" fontId="18" fillId="0" borderId="11" xfId="0" applyNumberFormat="1" applyFont="1" applyBorder="1" applyAlignment="1" applyProtection="1">
      <alignment horizontal="center"/>
    </xf>
    <xf numFmtId="3" fontId="16" fillId="4" borderId="7" xfId="0" applyNumberFormat="1" applyFont="1" applyFill="1" applyBorder="1" applyProtection="1"/>
    <xf numFmtId="3" fontId="16" fillId="4" borderId="13" xfId="0" applyNumberFormat="1" applyFont="1" applyFill="1" applyBorder="1" applyProtection="1"/>
    <xf numFmtId="0" fontId="20" fillId="0" borderId="6" xfId="0" applyFont="1" applyBorder="1" applyProtection="1"/>
    <xf numFmtId="3" fontId="16" fillId="4" borderId="8" xfId="0" applyNumberFormat="1" applyFont="1" applyFill="1" applyBorder="1" applyProtection="1"/>
    <xf numFmtId="3" fontId="16" fillId="4" borderId="27" xfId="0" applyNumberFormat="1" applyFont="1" applyFill="1" applyBorder="1" applyProtection="1"/>
    <xf numFmtId="0" fontId="17" fillId="0" borderId="13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left"/>
    </xf>
    <xf numFmtId="3" fontId="17" fillId="4" borderId="5" xfId="0" applyNumberFormat="1" applyFont="1" applyFill="1" applyBorder="1" applyProtection="1"/>
    <xf numFmtId="3" fontId="17" fillId="4" borderId="32" xfId="0" applyNumberFormat="1" applyFont="1" applyFill="1" applyBorder="1" applyProtection="1"/>
    <xf numFmtId="3" fontId="18" fillId="0" borderId="27" xfId="0" applyNumberFormat="1" applyFont="1" applyBorder="1" applyProtection="1"/>
    <xf numFmtId="0" fontId="18" fillId="0" borderId="19" xfId="0" applyFont="1" applyBorder="1" applyAlignment="1" applyProtection="1">
      <alignment horizontal="center"/>
    </xf>
    <xf numFmtId="0" fontId="17" fillId="0" borderId="33" xfId="0" applyFont="1" applyBorder="1" applyAlignment="1" applyProtection="1">
      <alignment horizontal="center" vertical="center"/>
    </xf>
    <xf numFmtId="3" fontId="18" fillId="0" borderId="22" xfId="0" applyNumberFormat="1" applyFont="1" applyBorder="1" applyAlignment="1" applyProtection="1">
      <alignment vertical="center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right"/>
    </xf>
    <xf numFmtId="3" fontId="17" fillId="0" borderId="0" xfId="0" applyNumberFormat="1" applyFont="1" applyProtection="1"/>
    <xf numFmtId="0" fontId="0" fillId="0" borderId="0" xfId="0" applyProtection="1"/>
    <xf numFmtId="0" fontId="21" fillId="0" borderId="34" xfId="0" applyFont="1" applyBorder="1" applyAlignment="1" applyProtection="1">
      <alignment horizontal="left"/>
    </xf>
    <xf numFmtId="0" fontId="21" fillId="0" borderId="35" xfId="0" applyFont="1" applyBorder="1" applyProtection="1"/>
    <xf numFmtId="0" fontId="21" fillId="0" borderId="36" xfId="0" applyFont="1" applyBorder="1" applyProtection="1"/>
    <xf numFmtId="0" fontId="21" fillId="0" borderId="0" xfId="0" applyFont="1" applyProtection="1"/>
    <xf numFmtId="0" fontId="21" fillId="0" borderId="37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0" xfId="0" applyBorder="1" applyProtection="1"/>
    <xf numFmtId="0" fontId="0" fillId="0" borderId="40" xfId="0" applyBorder="1" applyProtection="1"/>
    <xf numFmtId="0" fontId="22" fillId="0" borderId="6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22" fillId="0" borderId="13" xfId="0" applyFont="1" applyBorder="1" applyAlignment="1" applyProtection="1">
      <alignment horizontal="center"/>
    </xf>
    <xf numFmtId="0" fontId="22" fillId="0" borderId="6" xfId="0" applyFont="1" applyBorder="1" applyProtection="1"/>
    <xf numFmtId="0" fontId="0" fillId="0" borderId="0" xfId="0" applyFont="1" applyBorder="1" applyAlignment="1" applyProtection="1">
      <alignment horizontal="left"/>
    </xf>
    <xf numFmtId="3" fontId="0" fillId="4" borderId="13" xfId="0" applyNumberFormat="1" applyFill="1" applyBorder="1" applyProtection="1"/>
    <xf numFmtId="0" fontId="0" fillId="0" borderId="13" xfId="0" applyBorder="1" applyProtection="1"/>
    <xf numFmtId="0" fontId="0" fillId="0" borderId="0" xfId="0" applyFill="1" applyBorder="1" applyProtection="1"/>
    <xf numFmtId="164" fontId="0" fillId="4" borderId="0" xfId="1" applyFont="1" applyFill="1" applyBorder="1" applyAlignment="1" applyProtection="1"/>
    <xf numFmtId="0" fontId="0" fillId="4" borderId="0" xfId="0" applyFont="1" applyFill="1" applyBorder="1" applyAlignment="1" applyProtection="1">
      <alignment horizontal="center"/>
    </xf>
    <xf numFmtId="2" fontId="0" fillId="4" borderId="0" xfId="3" applyNumberFormat="1" applyFont="1" applyFill="1" applyBorder="1" applyAlignment="1" applyProtection="1">
      <alignment horizontal="center"/>
    </xf>
    <xf numFmtId="164" fontId="0" fillId="4" borderId="0" xfId="0" applyNumberFormat="1" applyFill="1" applyBorder="1" applyProtection="1"/>
    <xf numFmtId="0" fontId="0" fillId="0" borderId="0" xfId="0" applyBorder="1" applyAlignment="1" applyProtection="1">
      <alignment horizontal="right"/>
    </xf>
    <xf numFmtId="3" fontId="23" fillId="4" borderId="13" xfId="0" applyNumberFormat="1" applyFont="1" applyFill="1" applyBorder="1" applyProtection="1"/>
    <xf numFmtId="164" fontId="0" fillId="0" borderId="0" xfId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2" fontId="0" fillId="0" borderId="0" xfId="3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3" fontId="23" fillId="0" borderId="13" xfId="0" applyNumberFormat="1" applyFont="1" applyFill="1" applyBorder="1" applyProtection="1"/>
    <xf numFmtId="0" fontId="22" fillId="0" borderId="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2" fontId="24" fillId="0" borderId="13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10" fontId="0" fillId="2" borderId="0" xfId="3" applyNumberFormat="1" applyFont="1" applyFill="1" applyBorder="1" applyAlignment="1" applyProtection="1">
      <alignment horizontal="left"/>
      <protection locked="0"/>
    </xf>
    <xf numFmtId="3" fontId="0" fillId="0" borderId="13" xfId="0" applyNumberFormat="1" applyBorder="1" applyProtection="1"/>
    <xf numFmtId="0" fontId="0" fillId="0" borderId="6" xfId="0" applyFill="1" applyBorder="1" applyProtection="1"/>
    <xf numFmtId="0" fontId="0" fillId="0" borderId="0" xfId="0" applyFont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3" fontId="24" fillId="0" borderId="13" xfId="0" applyNumberFormat="1" applyFont="1" applyBorder="1" applyProtection="1"/>
    <xf numFmtId="0" fontId="22" fillId="0" borderId="6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10" fontId="22" fillId="0" borderId="0" xfId="0" applyNumberFormat="1" applyFont="1" applyBorder="1" applyAlignment="1" applyProtection="1">
      <alignment horizontal="left" vertical="center"/>
    </xf>
    <xf numFmtId="3" fontId="24" fillId="2" borderId="13" xfId="0" applyNumberFormat="1" applyFont="1" applyFill="1" applyBorder="1" applyAlignment="1" applyProtection="1">
      <alignment vertical="center"/>
      <protection locked="0"/>
    </xf>
    <xf numFmtId="0" fontId="0" fillId="0" borderId="37" xfId="0" applyBorder="1" applyProtection="1"/>
    <xf numFmtId="0" fontId="0" fillId="0" borderId="38" xfId="0" applyBorder="1" applyProtection="1"/>
    <xf numFmtId="0" fontId="0" fillId="0" borderId="41" xfId="0" applyBorder="1" applyProtection="1"/>
    <xf numFmtId="0" fontId="25" fillId="0" borderId="34" xfId="0" applyFont="1" applyBorder="1" applyAlignment="1" applyProtection="1">
      <alignment horizontal="left"/>
    </xf>
    <xf numFmtId="0" fontId="25" fillId="0" borderId="35" xfId="0" applyFont="1" applyBorder="1" applyAlignment="1" applyProtection="1">
      <alignment horizontal="left"/>
    </xf>
    <xf numFmtId="0" fontId="0" fillId="0" borderId="35" xfId="0" applyBorder="1" applyProtection="1"/>
    <xf numFmtId="0" fontId="0" fillId="0" borderId="36" xfId="0" applyBorder="1" applyProtection="1"/>
    <xf numFmtId="0" fontId="26" fillId="0" borderId="0" xfId="0" applyFont="1" applyBorder="1" applyProtection="1"/>
    <xf numFmtId="3" fontId="26" fillId="0" borderId="0" xfId="0" applyNumberFormat="1" applyFont="1" applyBorder="1" applyProtection="1"/>
    <xf numFmtId="0" fontId="26" fillId="0" borderId="25" xfId="0" applyFont="1" applyBorder="1" applyProtection="1"/>
    <xf numFmtId="0" fontId="26" fillId="0" borderId="6" xfId="0" applyFont="1" applyBorder="1" applyProtection="1"/>
    <xf numFmtId="3" fontId="0" fillId="4" borderId="0" xfId="0" applyNumberFormat="1" applyFill="1" applyBorder="1" applyProtection="1"/>
    <xf numFmtId="0" fontId="25" fillId="0" borderId="38" xfId="0" applyFont="1" applyBorder="1" applyAlignment="1" applyProtection="1">
      <alignment horizontal="left"/>
    </xf>
    <xf numFmtId="4" fontId="25" fillId="0" borderId="39" xfId="0" applyNumberFormat="1" applyFont="1" applyBorder="1" applyAlignment="1" applyProtection="1">
      <alignment horizontal="left"/>
    </xf>
    <xf numFmtId="0" fontId="0" fillId="0" borderId="0" xfId="0" applyFill="1" applyProtection="1">
      <protection locked="0"/>
    </xf>
    <xf numFmtId="0" fontId="0" fillId="0" borderId="34" xfId="0" applyBorder="1" applyProtection="1"/>
    <xf numFmtId="0" fontId="24" fillId="0" borderId="1" xfId="0" applyFont="1" applyBorder="1" applyProtection="1"/>
    <xf numFmtId="0" fontId="0" fillId="0" borderId="42" xfId="0" applyBorder="1" applyProtection="1"/>
    <xf numFmtId="0" fontId="24" fillId="0" borderId="2" xfId="0" applyFont="1" applyBorder="1" applyProtection="1"/>
    <xf numFmtId="0" fontId="0" fillId="0" borderId="2" xfId="0" applyBorder="1" applyProtection="1"/>
    <xf numFmtId="3" fontId="23" fillId="0" borderId="27" xfId="0" applyNumberFormat="1" applyFont="1" applyBorder="1" applyAlignment="1" applyProtection="1">
      <alignment horizontal="center"/>
    </xf>
    <xf numFmtId="3" fontId="28" fillId="0" borderId="13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left"/>
    </xf>
    <xf numFmtId="0" fontId="28" fillId="0" borderId="0" xfId="0" applyFont="1" applyBorder="1" applyProtection="1"/>
    <xf numFmtId="10" fontId="0" fillId="5" borderId="0" xfId="0" applyNumberFormat="1" applyFill="1" applyBorder="1" applyAlignment="1" applyProtection="1">
      <alignment horizontal="center"/>
    </xf>
    <xf numFmtId="3" fontId="0" fillId="4" borderId="11" xfId="0" applyNumberFormat="1" applyFill="1" applyBorder="1" applyProtection="1"/>
    <xf numFmtId="0" fontId="28" fillId="0" borderId="0" xfId="0" applyFont="1" applyBorder="1" applyAlignment="1" applyProtection="1">
      <alignment horizontal="left"/>
    </xf>
    <xf numFmtId="0" fontId="0" fillId="0" borderId="28" xfId="0" applyFont="1" applyBorder="1" applyAlignment="1" applyProtection="1">
      <alignment horizontal="right"/>
    </xf>
    <xf numFmtId="0" fontId="0" fillId="0" borderId="23" xfId="0" applyBorder="1" applyProtection="1"/>
    <xf numFmtId="164" fontId="0" fillId="2" borderId="23" xfId="1" applyFont="1" applyFill="1" applyBorder="1" applyAlignment="1" applyProtection="1">
      <protection locked="0"/>
    </xf>
    <xf numFmtId="0" fontId="0" fillId="0" borderId="29" xfId="0" applyBorder="1" applyProtection="1"/>
    <xf numFmtId="3" fontId="0" fillId="0" borderId="12" xfId="0" applyNumberFormat="1" applyBorder="1" applyProtection="1"/>
    <xf numFmtId="4" fontId="0" fillId="0" borderId="0" xfId="0" applyNumberFormat="1" applyFont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9" fontId="0" fillId="0" borderId="0" xfId="0" applyNumberFormat="1" applyFont="1" applyBorder="1" applyAlignment="1" applyProtection="1">
      <alignment horizontal="center"/>
    </xf>
    <xf numFmtId="3" fontId="0" fillId="0" borderId="0" xfId="0" applyNumberFormat="1" applyBorder="1" applyProtection="1"/>
    <xf numFmtId="0" fontId="0" fillId="0" borderId="24" xfId="0" applyBorder="1" applyAlignment="1" applyProtection="1">
      <alignment horizontal="right"/>
    </xf>
    <xf numFmtId="0" fontId="0" fillId="0" borderId="12" xfId="0" applyFont="1" applyBorder="1" applyAlignment="1" applyProtection="1">
      <alignment horizontal="left"/>
    </xf>
    <xf numFmtId="164" fontId="0" fillId="0" borderId="0" xfId="0" applyNumberFormat="1" applyBorder="1" applyProtection="1"/>
    <xf numFmtId="3" fontId="0" fillId="0" borderId="30" xfId="0" applyNumberFormat="1" applyBorder="1" applyProtection="1"/>
    <xf numFmtId="0" fontId="0" fillId="0" borderId="2" xfId="0" applyFon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2" xfId="0" applyNumberFormat="1" applyBorder="1" applyProtection="1"/>
    <xf numFmtId="4" fontId="0" fillId="0" borderId="2" xfId="0" applyNumberFormat="1" applyFont="1" applyBorder="1" applyAlignment="1" applyProtection="1">
      <alignment horizontal="center"/>
    </xf>
    <xf numFmtId="10" fontId="0" fillId="2" borderId="2" xfId="0" applyNumberFormat="1" applyFill="1" applyBorder="1" applyAlignment="1" applyProtection="1">
      <alignment horizontal="center"/>
      <protection locked="0"/>
    </xf>
    <xf numFmtId="10" fontId="0" fillId="0" borderId="2" xfId="0" applyNumberFormat="1" applyFont="1" applyBorder="1" applyAlignment="1" applyProtection="1">
      <alignment horizontal="center"/>
    </xf>
    <xf numFmtId="3" fontId="23" fillId="0" borderId="26" xfId="0" applyNumberFormat="1" applyFont="1" applyBorder="1" applyAlignment="1" applyProtection="1">
      <alignment horizontal="right"/>
    </xf>
    <xf numFmtId="3" fontId="23" fillId="0" borderId="0" xfId="0" applyNumberFormat="1" applyFont="1" applyBorder="1" applyAlignment="1" applyProtection="1">
      <alignment horizontal="center"/>
    </xf>
    <xf numFmtId="3" fontId="0" fillId="0" borderId="11" xfId="0" applyNumberFormat="1" applyBorder="1" applyProtection="1"/>
    <xf numFmtId="0" fontId="0" fillId="0" borderId="28" xfId="0" applyFont="1" applyBorder="1" applyProtection="1"/>
    <xf numFmtId="168" fontId="0" fillId="4" borderId="23" xfId="1" applyNumberFormat="1" applyFont="1" applyFill="1" applyBorder="1" applyAlignment="1" applyProtection="1">
      <alignment horizontal="right"/>
    </xf>
    <xf numFmtId="0" fontId="0" fillId="0" borderId="23" xfId="0" applyBorder="1" applyAlignment="1" applyProtection="1">
      <alignment horizontal="right"/>
    </xf>
    <xf numFmtId="0" fontId="0" fillId="0" borderId="29" xfId="0" applyBorder="1" applyAlignment="1" applyProtection="1">
      <alignment horizontal="right"/>
    </xf>
    <xf numFmtId="168" fontId="0" fillId="0" borderId="0" xfId="1" applyNumberFormat="1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3" fontId="23" fillId="0" borderId="0" xfId="0" applyNumberFormat="1" applyFont="1" applyBorder="1" applyAlignment="1" applyProtection="1">
      <alignment horizontal="right"/>
    </xf>
    <xf numFmtId="0" fontId="0" fillId="0" borderId="30" xfId="0" applyFont="1" applyBorder="1" applyProtection="1"/>
    <xf numFmtId="9" fontId="0" fillId="0" borderId="2" xfId="3" applyFont="1" applyFill="1" applyBorder="1" applyAlignment="1" applyProtection="1">
      <alignment horizontal="right"/>
    </xf>
    <xf numFmtId="0" fontId="0" fillId="0" borderId="2" xfId="0" applyFont="1" applyBorder="1" applyAlignment="1" applyProtection="1">
      <alignment horizontal="left"/>
    </xf>
    <xf numFmtId="3" fontId="0" fillId="0" borderId="26" xfId="0" applyNumberFormat="1" applyBorder="1" applyAlignment="1" applyProtection="1">
      <alignment horizontal="right"/>
    </xf>
    <xf numFmtId="0" fontId="0" fillId="0" borderId="31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0" borderId="31" xfId="0" applyFill="1" applyBorder="1" applyProtection="1"/>
    <xf numFmtId="0" fontId="0" fillId="0" borderId="31" xfId="0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29" fillId="2" borderId="12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9" fontId="0" fillId="2" borderId="0" xfId="0" applyNumberFormat="1" applyFill="1" applyBorder="1" applyAlignment="1" applyProtection="1">
      <alignment horizontal="right"/>
      <protection locked="0"/>
    </xf>
    <xf numFmtId="10" fontId="0" fillId="2" borderId="0" xfId="0" applyNumberFormat="1" applyFill="1" applyBorder="1" applyProtection="1">
      <protection locked="0"/>
    </xf>
    <xf numFmtId="169" fontId="0" fillId="0" borderId="0" xfId="0" applyNumberFormat="1" applyFill="1" applyBorder="1" applyAlignment="1" applyProtection="1">
      <alignment horizontal="right"/>
    </xf>
    <xf numFmtId="3" fontId="0" fillId="0" borderId="24" xfId="0" applyNumberFormat="1" applyBorder="1" applyAlignment="1" applyProtection="1">
      <alignment horizontal="right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30" xfId="0" applyFill="1" applyBorder="1" applyProtection="1">
      <protection locked="0"/>
    </xf>
    <xf numFmtId="0" fontId="0" fillId="2" borderId="2" xfId="0" applyFill="1" applyBorder="1" applyProtection="1">
      <protection locked="0"/>
    </xf>
    <xf numFmtId="169" fontId="0" fillId="2" borderId="2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/>
    </xf>
    <xf numFmtId="10" fontId="0" fillId="2" borderId="2" xfId="0" applyNumberFormat="1" applyFill="1" applyBorder="1" applyProtection="1">
      <protection locked="0"/>
    </xf>
    <xf numFmtId="169" fontId="0" fillId="0" borderId="2" xfId="0" applyNumberFormat="1" applyFill="1" applyBorder="1" applyAlignment="1" applyProtection="1">
      <alignment horizontal="right"/>
    </xf>
    <xf numFmtId="0" fontId="0" fillId="0" borderId="15" xfId="0" applyBorder="1" applyProtection="1"/>
    <xf numFmtId="0" fontId="24" fillId="0" borderId="44" xfId="0" applyFont="1" applyBorder="1" applyAlignment="1" applyProtection="1">
      <alignment horizontal="center"/>
    </xf>
    <xf numFmtId="3" fontId="24" fillId="0" borderId="18" xfId="0" applyNumberFormat="1" applyFont="1" applyBorder="1" applyProtection="1"/>
    <xf numFmtId="0" fontId="24" fillId="0" borderId="14" xfId="0" applyFont="1" applyBorder="1" applyProtection="1"/>
    <xf numFmtId="0" fontId="0" fillId="0" borderId="31" xfId="0" applyBorder="1" applyProtection="1"/>
    <xf numFmtId="0" fontId="24" fillId="0" borderId="31" xfId="0" applyFont="1" applyBorder="1" applyProtection="1"/>
    <xf numFmtId="0" fontId="0" fillId="0" borderId="43" xfId="0" applyBorder="1" applyProtection="1"/>
    <xf numFmtId="3" fontId="0" fillId="2" borderId="0" xfId="0" applyNumberFormat="1" applyFill="1" applyBorder="1" applyAlignment="1" applyProtection="1">
      <alignment horizontal="right"/>
      <protection locked="0"/>
    </xf>
    <xf numFmtId="3" fontId="24" fillId="0" borderId="45" xfId="0" applyNumberFormat="1" applyFont="1" applyBorder="1" applyProtection="1"/>
    <xf numFmtId="3" fontId="0" fillId="2" borderId="13" xfId="0" applyNumberFormat="1" applyFill="1" applyBorder="1" applyProtection="1">
      <protection locked="0"/>
    </xf>
    <xf numFmtId="0" fontId="23" fillId="0" borderId="0" xfId="0" applyFont="1" applyFill="1" applyBorder="1" applyProtection="1"/>
    <xf numFmtId="3" fontId="0" fillId="0" borderId="13" xfId="0" applyNumberFormat="1" applyFill="1" applyBorder="1" applyProtection="1"/>
    <xf numFmtId="0" fontId="29" fillId="2" borderId="28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169" fontId="0" fillId="2" borderId="23" xfId="0" applyNumberFormat="1" applyFill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center"/>
    </xf>
    <xf numFmtId="10" fontId="0" fillId="2" borderId="23" xfId="0" applyNumberFormat="1" applyFill="1" applyBorder="1" applyProtection="1">
      <protection locked="0"/>
    </xf>
    <xf numFmtId="169" fontId="0" fillId="0" borderId="23" xfId="0" applyNumberFormat="1" applyFill="1" applyBorder="1" applyAlignment="1" applyProtection="1">
      <alignment horizontal="right"/>
    </xf>
    <xf numFmtId="3" fontId="0" fillId="0" borderId="29" xfId="0" applyNumberForma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right"/>
    </xf>
    <xf numFmtId="3" fontId="0" fillId="0" borderId="41" xfId="0" applyNumberFormat="1" applyFill="1" applyBorder="1" applyProtection="1"/>
    <xf numFmtId="0" fontId="28" fillId="0" borderId="6" xfId="0" applyFont="1" applyBorder="1" applyProtection="1"/>
    <xf numFmtId="0" fontId="0" fillId="0" borderId="0" xfId="0" applyProtection="1">
      <protection locked="0"/>
    </xf>
    <xf numFmtId="0" fontId="0" fillId="0" borderId="0" xfId="0" applyFont="1" applyProtection="1"/>
    <xf numFmtId="0" fontId="30" fillId="0" borderId="0" xfId="0" applyFont="1" applyProtection="1"/>
    <xf numFmtId="0" fontId="31" fillId="0" borderId="4" xfId="0" applyFont="1" applyBorder="1" applyProtection="1"/>
    <xf numFmtId="0" fontId="31" fillId="0" borderId="23" xfId="0" applyFont="1" applyBorder="1" applyProtection="1"/>
    <xf numFmtId="0" fontId="32" fillId="0" borderId="5" xfId="0" applyFont="1" applyBorder="1" applyAlignment="1" applyProtection="1">
      <alignment horizontal="center"/>
    </xf>
    <xf numFmtId="14" fontId="33" fillId="0" borderId="9" xfId="0" applyNumberFormat="1" applyFont="1" applyBorder="1" applyAlignment="1" applyProtection="1">
      <alignment horizontal="center"/>
    </xf>
    <xf numFmtId="0" fontId="33" fillId="0" borderId="6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/>
    </xf>
    <xf numFmtId="14" fontId="34" fillId="0" borderId="10" xfId="0" applyNumberFormat="1" applyFont="1" applyBorder="1" applyAlignment="1" applyProtection="1">
      <alignment horizontal="center"/>
    </xf>
    <xf numFmtId="14" fontId="34" fillId="0" borderId="9" xfId="0" applyNumberFormat="1" applyFont="1" applyBorder="1" applyAlignment="1" applyProtection="1">
      <alignment horizontal="center"/>
    </xf>
    <xf numFmtId="14" fontId="33" fillId="0" borderId="31" xfId="0" applyNumberFormat="1" applyFont="1" applyBorder="1" applyAlignment="1" applyProtection="1">
      <alignment horizontal="center"/>
    </xf>
    <xf numFmtId="14" fontId="34" fillId="0" borderId="11" xfId="0" applyNumberFormat="1" applyFont="1" applyBorder="1" applyAlignment="1" applyProtection="1">
      <alignment horizontal="center"/>
    </xf>
    <xf numFmtId="0" fontId="31" fillId="0" borderId="6" xfId="0" applyFont="1" applyBorder="1" applyProtection="1"/>
    <xf numFmtId="0" fontId="31" fillId="0" borderId="0" xfId="0" applyFont="1" applyBorder="1" applyProtection="1"/>
    <xf numFmtId="0" fontId="32" fillId="0" borderId="7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165" fontId="31" fillId="0" borderId="12" xfId="0" applyNumberFormat="1" applyFont="1" applyBorder="1" applyProtection="1"/>
    <xf numFmtId="165" fontId="34" fillId="0" borderId="7" xfId="0" applyNumberFormat="1" applyFont="1" applyBorder="1" applyProtection="1"/>
    <xf numFmtId="165" fontId="34" fillId="0" borderId="12" xfId="0" applyNumberFormat="1" applyFont="1" applyBorder="1" applyProtection="1"/>
    <xf numFmtId="165" fontId="31" fillId="0" borderId="0" xfId="0" applyNumberFormat="1" applyFont="1" applyBorder="1" applyProtection="1"/>
    <xf numFmtId="165" fontId="34" fillId="0" borderId="13" xfId="0" applyNumberFormat="1" applyFont="1" applyBorder="1" applyProtection="1"/>
    <xf numFmtId="0" fontId="35" fillId="0" borderId="6" xfId="0" applyFont="1" applyBorder="1" applyProtection="1"/>
    <xf numFmtId="0" fontId="35" fillId="0" borderId="0" xfId="0" applyFont="1" applyBorder="1" applyProtection="1"/>
    <xf numFmtId="0" fontId="11" fillId="0" borderId="12" xfId="0" applyFont="1" applyBorder="1" applyAlignment="1" applyProtection="1">
      <alignment horizontal="center"/>
    </xf>
    <xf numFmtId="9" fontId="9" fillId="2" borderId="12" xfId="0" applyNumberFormat="1" applyFont="1" applyFill="1" applyBorder="1" applyAlignment="1" applyProtection="1">
      <alignment horizontal="center"/>
      <protection locked="0"/>
    </xf>
    <xf numFmtId="165" fontId="31" fillId="2" borderId="12" xfId="0" applyNumberFormat="1" applyFont="1" applyFill="1" applyBorder="1" applyProtection="1">
      <protection locked="0"/>
    </xf>
    <xf numFmtId="0" fontId="36" fillId="0" borderId="6" xfId="0" applyFont="1" applyBorder="1" applyProtection="1"/>
    <xf numFmtId="0" fontId="36" fillId="0" borderId="0" xfId="0" applyFont="1" applyBorder="1" applyProtection="1"/>
    <xf numFmtId="0" fontId="31" fillId="0" borderId="6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center"/>
    </xf>
    <xf numFmtId="165" fontId="33" fillId="0" borderId="12" xfId="0" applyNumberFormat="1" applyFont="1" applyBorder="1" applyProtection="1"/>
    <xf numFmtId="165" fontId="33" fillId="0" borderId="7" xfId="0" applyNumberFormat="1" applyFont="1" applyBorder="1" applyProtection="1"/>
    <xf numFmtId="166" fontId="34" fillId="0" borderId="7" xfId="0" applyNumberFormat="1" applyFont="1" applyBorder="1" applyProtection="1"/>
    <xf numFmtId="166" fontId="34" fillId="0" borderId="12" xfId="0" applyNumberFormat="1" applyFont="1" applyBorder="1" applyProtection="1"/>
    <xf numFmtId="166" fontId="34" fillId="0" borderId="13" xfId="0" applyNumberFormat="1" applyFont="1" applyBorder="1" applyProtection="1"/>
    <xf numFmtId="0" fontId="33" fillId="0" borderId="14" xfId="0" applyFont="1" applyBorder="1" applyProtection="1"/>
    <xf numFmtId="0" fontId="33" fillId="0" borderId="31" xfId="0" applyFont="1" applyBorder="1" applyProtection="1"/>
    <xf numFmtId="0" fontId="9" fillId="0" borderId="9" xfId="0" applyFont="1" applyBorder="1" applyAlignment="1" applyProtection="1">
      <alignment horizontal="center"/>
    </xf>
    <xf numFmtId="165" fontId="33" fillId="0" borderId="9" xfId="0" applyNumberFormat="1" applyFont="1" applyBorder="1" applyProtection="1"/>
    <xf numFmtId="165" fontId="34" fillId="0" borderId="10" xfId="0" applyNumberFormat="1" applyFont="1" applyBorder="1" applyProtection="1"/>
    <xf numFmtId="165" fontId="34" fillId="0" borderId="9" xfId="0" applyNumberFormat="1" applyFont="1" applyBorder="1" applyProtection="1"/>
    <xf numFmtId="165" fontId="33" fillId="0" borderId="31" xfId="0" applyNumberFormat="1" applyFont="1" applyBorder="1" applyProtection="1"/>
    <xf numFmtId="165" fontId="34" fillId="0" borderId="11" xfId="0" applyNumberFormat="1" applyFont="1" applyBorder="1" applyProtection="1"/>
    <xf numFmtId="0" fontId="37" fillId="0" borderId="6" xfId="0" applyFont="1" applyBorder="1" applyProtection="1"/>
    <xf numFmtId="0" fontId="37" fillId="0" borderId="0" xfId="0" applyFont="1" applyBorder="1" applyProtection="1"/>
    <xf numFmtId="165" fontId="38" fillId="0" borderId="9" xfId="0" applyNumberFormat="1" applyFont="1" applyBorder="1" applyProtection="1"/>
    <xf numFmtId="166" fontId="34" fillId="0" borderId="10" xfId="0" applyNumberFormat="1" applyFont="1" applyBorder="1" applyProtection="1"/>
    <xf numFmtId="166" fontId="34" fillId="0" borderId="9" xfId="0" applyNumberFormat="1" applyFont="1" applyBorder="1" applyProtection="1"/>
    <xf numFmtId="165" fontId="38" fillId="0" borderId="31" xfId="0" applyNumberFormat="1" applyFont="1" applyBorder="1" applyProtection="1"/>
    <xf numFmtId="166" fontId="34" fillId="0" borderId="11" xfId="0" applyNumberFormat="1" applyFont="1" applyBorder="1" applyProtection="1"/>
    <xf numFmtId="0" fontId="33" fillId="0" borderId="15" xfId="0" applyFont="1" applyBorder="1" applyAlignment="1" applyProtection="1">
      <alignment wrapText="1"/>
    </xf>
    <xf numFmtId="0" fontId="33" fillId="0" borderId="44" xfId="0" applyFont="1" applyBorder="1" applyAlignment="1" applyProtection="1">
      <alignment wrapText="1"/>
    </xf>
    <xf numFmtId="0" fontId="9" fillId="0" borderId="16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165" fontId="38" fillId="0" borderId="17" xfId="0" applyNumberFormat="1" applyFont="1" applyBorder="1" applyAlignment="1" applyProtection="1">
      <alignment vertical="center"/>
    </xf>
    <xf numFmtId="166" fontId="34" fillId="0" borderId="16" xfId="0" applyNumberFormat="1" applyFont="1" applyBorder="1" applyAlignment="1" applyProtection="1">
      <alignment vertical="center"/>
    </xf>
    <xf numFmtId="166" fontId="34" fillId="0" borderId="17" xfId="0" applyNumberFormat="1" applyFont="1" applyBorder="1" applyAlignment="1" applyProtection="1">
      <alignment vertical="center"/>
    </xf>
    <xf numFmtId="165" fontId="38" fillId="0" borderId="44" xfId="0" applyNumberFormat="1" applyFont="1" applyBorder="1" applyAlignment="1" applyProtection="1">
      <alignment vertical="center"/>
    </xf>
    <xf numFmtId="166" fontId="34" fillId="0" borderId="18" xfId="0" applyNumberFormat="1" applyFont="1" applyBorder="1" applyAlignment="1" applyProtection="1">
      <alignment vertical="center"/>
    </xf>
    <xf numFmtId="0" fontId="37" fillId="0" borderId="6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center" vertical="center"/>
    </xf>
    <xf numFmtId="165" fontId="34" fillId="2" borderId="12" xfId="0" applyNumberFormat="1" applyFont="1" applyFill="1" applyBorder="1" applyAlignment="1" applyProtection="1">
      <alignment vertical="center"/>
      <protection locked="0"/>
    </xf>
    <xf numFmtId="166" fontId="34" fillId="0" borderId="24" xfId="0" applyNumberFormat="1" applyFont="1" applyBorder="1" applyAlignment="1" applyProtection="1">
      <alignment vertical="center"/>
    </xf>
    <xf numFmtId="165" fontId="31" fillId="2" borderId="46" xfId="0" applyNumberFormat="1" applyFont="1" applyFill="1" applyBorder="1" applyAlignment="1" applyProtection="1">
      <alignment vertical="center"/>
      <protection locked="0"/>
    </xf>
    <xf numFmtId="166" fontId="34" fillId="0" borderId="0" xfId="0" applyNumberFormat="1" applyFont="1" applyBorder="1" applyAlignment="1" applyProtection="1">
      <alignment vertical="center"/>
    </xf>
    <xf numFmtId="166" fontId="34" fillId="0" borderId="25" xfId="0" applyNumberFormat="1" applyFont="1" applyBorder="1" applyAlignment="1" applyProtection="1">
      <alignment vertical="center"/>
    </xf>
    <xf numFmtId="165" fontId="31" fillId="2" borderId="47" xfId="0" applyNumberFormat="1" applyFont="1" applyFill="1" applyBorder="1" applyAlignment="1" applyProtection="1">
      <alignment vertical="center"/>
      <protection locked="0"/>
    </xf>
    <xf numFmtId="165" fontId="38" fillId="0" borderId="48" xfId="0" applyNumberFormat="1" applyFont="1" applyBorder="1" applyProtection="1"/>
    <xf numFmtId="166" fontId="34" fillId="0" borderId="43" xfId="0" applyNumberFormat="1" applyFont="1" applyBorder="1" applyProtection="1"/>
    <xf numFmtId="166" fontId="34" fillId="0" borderId="31" xfId="0" applyNumberFormat="1" applyFont="1" applyBorder="1" applyProtection="1"/>
    <xf numFmtId="166" fontId="34" fillId="0" borderId="49" xfId="0" applyNumberFormat="1" applyFont="1" applyBorder="1" applyProtection="1"/>
    <xf numFmtId="0" fontId="33" fillId="0" borderId="50" xfId="0" applyFont="1" applyBorder="1" applyAlignment="1" applyProtection="1">
      <alignment wrapText="1"/>
    </xf>
    <xf numFmtId="0" fontId="33" fillId="0" borderId="51" xfId="0" applyFont="1" applyBorder="1" applyAlignment="1" applyProtection="1">
      <alignment wrapText="1"/>
    </xf>
    <xf numFmtId="0" fontId="9" fillId="0" borderId="52" xfId="0" applyFont="1" applyBorder="1" applyAlignment="1" applyProtection="1">
      <alignment horizontal="center" vertical="center" wrapText="1"/>
    </xf>
    <xf numFmtId="165" fontId="38" fillId="0" borderId="46" xfId="0" applyNumberFormat="1" applyFont="1" applyBorder="1" applyAlignment="1" applyProtection="1">
      <alignment vertical="center"/>
    </xf>
    <xf numFmtId="166" fontId="34" fillId="0" borderId="53" xfId="0" applyNumberFormat="1" applyFont="1" applyBorder="1" applyAlignment="1" applyProtection="1">
      <alignment vertical="center"/>
    </xf>
    <xf numFmtId="166" fontId="34" fillId="0" borderId="35" xfId="0" applyNumberFormat="1" applyFont="1" applyBorder="1" applyAlignment="1" applyProtection="1">
      <alignment vertical="center"/>
    </xf>
    <xf numFmtId="166" fontId="34" fillId="0" borderId="36" xfId="0" applyNumberFormat="1" applyFont="1" applyBorder="1" applyAlignment="1" applyProtection="1">
      <alignment vertical="center"/>
    </xf>
    <xf numFmtId="0" fontId="33" fillId="0" borderId="54" xfId="0" applyFont="1" applyBorder="1" applyAlignment="1" applyProtection="1">
      <alignment wrapText="1"/>
    </xf>
    <xf numFmtId="0" fontId="33" fillId="0" borderId="55" xfId="0" applyFont="1" applyBorder="1" applyAlignment="1" applyProtection="1">
      <alignment wrapText="1"/>
    </xf>
    <xf numFmtId="0" fontId="9" fillId="0" borderId="12" xfId="0" applyFont="1" applyBorder="1" applyAlignment="1" applyProtection="1">
      <alignment horizontal="center" vertical="center" wrapText="1"/>
    </xf>
    <xf numFmtId="165" fontId="31" fillId="2" borderId="47" xfId="0" applyNumberFormat="1" applyFont="1" applyFill="1" applyBorder="1" applyProtection="1">
      <protection locked="0"/>
    </xf>
    <xf numFmtId="0" fontId="33" fillId="0" borderId="56" xfId="0" applyFont="1" applyBorder="1" applyAlignment="1" applyProtection="1">
      <alignment wrapText="1"/>
    </xf>
    <xf numFmtId="0" fontId="33" fillId="0" borderId="57" xfId="0" applyFont="1" applyBorder="1" applyAlignment="1" applyProtection="1">
      <alignment wrapText="1"/>
    </xf>
    <xf numFmtId="165" fontId="38" fillId="0" borderId="47" xfId="0" applyNumberFormat="1" applyFont="1" applyBorder="1" applyAlignment="1" applyProtection="1">
      <alignment vertical="center"/>
    </xf>
    <xf numFmtId="10" fontId="33" fillId="2" borderId="57" xfId="0" applyNumberFormat="1" applyFont="1" applyFill="1" applyBorder="1" applyAlignment="1" applyProtection="1">
      <alignment vertical="center" wrapText="1"/>
      <protection locked="0"/>
    </xf>
    <xf numFmtId="0" fontId="33" fillId="0" borderId="6" xfId="0" applyFont="1" applyBorder="1" applyAlignment="1" applyProtection="1">
      <alignment wrapText="1"/>
    </xf>
    <xf numFmtId="0" fontId="33" fillId="0" borderId="0" xfId="0" applyFont="1" applyBorder="1" applyAlignment="1" applyProtection="1">
      <alignment wrapText="1"/>
    </xf>
    <xf numFmtId="0" fontId="33" fillId="0" borderId="14" xfId="0" applyFont="1" applyBorder="1" applyAlignment="1" applyProtection="1">
      <alignment horizontal="left" wrapText="1"/>
    </xf>
    <xf numFmtId="10" fontId="33" fillId="0" borderId="31" xfId="0" applyNumberFormat="1" applyFont="1" applyFill="1" applyBorder="1" applyAlignment="1" applyProtection="1">
      <alignment vertical="center" wrapText="1"/>
      <protection locked="0"/>
    </xf>
    <xf numFmtId="9" fontId="9" fillId="0" borderId="10" xfId="0" applyNumberFormat="1" applyFont="1" applyBorder="1" applyAlignment="1" applyProtection="1">
      <alignment horizontal="center" vertical="center" wrapText="1"/>
    </xf>
    <xf numFmtId="9" fontId="9" fillId="0" borderId="9" xfId="0" applyNumberFormat="1" applyFont="1" applyBorder="1" applyAlignment="1" applyProtection="1">
      <alignment horizontal="center" vertical="center" wrapText="1"/>
    </xf>
    <xf numFmtId="165" fontId="38" fillId="0" borderId="48" xfId="0" applyNumberFormat="1" applyFont="1" applyBorder="1" applyAlignment="1" applyProtection="1">
      <alignment vertical="center"/>
    </xf>
    <xf numFmtId="166" fontId="34" fillId="0" borderId="43" xfId="0" applyNumberFormat="1" applyFont="1" applyBorder="1" applyAlignment="1" applyProtection="1">
      <alignment vertical="center"/>
    </xf>
    <xf numFmtId="166" fontId="34" fillId="0" borderId="31" xfId="0" applyNumberFormat="1" applyFont="1" applyBorder="1" applyAlignment="1" applyProtection="1">
      <alignment vertical="center"/>
    </xf>
    <xf numFmtId="166" fontId="34" fillId="0" borderId="49" xfId="0" applyNumberFormat="1" applyFont="1" applyBorder="1" applyAlignment="1" applyProtection="1">
      <alignment vertical="center"/>
    </xf>
    <xf numFmtId="0" fontId="33" fillId="0" borderId="6" xfId="0" applyFont="1" applyBorder="1" applyProtection="1"/>
    <xf numFmtId="0" fontId="33" fillId="0" borderId="0" xfId="0" applyFont="1" applyBorder="1" applyProtection="1"/>
    <xf numFmtId="10" fontId="37" fillId="2" borderId="48" xfId="0" applyNumberFormat="1" applyFont="1" applyFill="1" applyBorder="1" applyAlignment="1" applyProtection="1">
      <alignment vertical="center" wrapText="1"/>
      <protection locked="0"/>
    </xf>
    <xf numFmtId="166" fontId="34" fillId="0" borderId="24" xfId="0" applyNumberFormat="1" applyFont="1" applyBorder="1" applyProtection="1"/>
    <xf numFmtId="0" fontId="0" fillId="0" borderId="47" xfId="0" applyFont="1" applyBorder="1" applyProtection="1"/>
    <xf numFmtId="166" fontId="34" fillId="0" borderId="0" xfId="0" applyNumberFormat="1" applyFont="1" applyBorder="1" applyProtection="1"/>
    <xf numFmtId="166" fontId="34" fillId="0" borderId="25" xfId="0" applyNumberFormat="1" applyFont="1" applyBorder="1" applyProtection="1"/>
    <xf numFmtId="0" fontId="33" fillId="0" borderId="1" xfId="0" applyFont="1" applyBorder="1" applyProtection="1"/>
    <xf numFmtId="0" fontId="33" fillId="0" borderId="2" xfId="0" applyFont="1" applyBorder="1" applyProtection="1"/>
    <xf numFmtId="0" fontId="9" fillId="0" borderId="30" xfId="0" applyFont="1" applyBorder="1" applyAlignment="1" applyProtection="1">
      <alignment horizontal="center"/>
    </xf>
    <xf numFmtId="165" fontId="31" fillId="0" borderId="30" xfId="0" applyNumberFormat="1" applyFont="1" applyBorder="1" applyProtection="1"/>
    <xf numFmtId="166" fontId="34" fillId="0" borderId="8" xfId="0" applyNumberFormat="1" applyFont="1" applyBorder="1" applyProtection="1"/>
    <xf numFmtId="165" fontId="31" fillId="0" borderId="58" xfId="0" applyNumberFormat="1" applyFont="1" applyBorder="1" applyProtection="1"/>
    <xf numFmtId="166" fontId="34" fillId="0" borderId="26" xfId="0" applyNumberFormat="1" applyFont="1" applyBorder="1" applyProtection="1"/>
    <xf numFmtId="166" fontId="34" fillId="0" borderId="2" xfId="0" applyNumberFormat="1" applyFont="1" applyBorder="1" applyProtection="1"/>
    <xf numFmtId="166" fontId="34" fillId="0" borderId="3" xfId="0" applyNumberFormat="1" applyFont="1" applyBorder="1" applyProtection="1"/>
    <xf numFmtId="0" fontId="33" fillId="0" borderId="37" xfId="0" applyFont="1" applyBorder="1" applyProtection="1"/>
    <xf numFmtId="0" fontId="33" fillId="0" borderId="38" xfId="0" applyFont="1" applyBorder="1" applyProtection="1"/>
    <xf numFmtId="0" fontId="9" fillId="0" borderId="59" xfId="0" applyFont="1" applyBorder="1" applyAlignment="1" applyProtection="1">
      <alignment horizontal="center"/>
    </xf>
    <xf numFmtId="0" fontId="9" fillId="0" borderId="60" xfId="0" applyFont="1" applyBorder="1" applyAlignment="1" applyProtection="1">
      <alignment horizontal="center"/>
    </xf>
    <xf numFmtId="166" fontId="34" fillId="0" borderId="61" xfId="0" applyNumberFormat="1" applyFont="1" applyBorder="1" applyAlignment="1" applyProtection="1">
      <alignment horizontal="center" vertical="center"/>
    </xf>
    <xf numFmtId="166" fontId="34" fillId="0" borderId="61" xfId="0" applyNumberFormat="1" applyFont="1" applyBorder="1" applyAlignment="1" applyProtection="1">
      <alignment vertical="center"/>
    </xf>
    <xf numFmtId="166" fontId="34" fillId="0" borderId="38" xfId="0" applyNumberFormat="1" applyFont="1" applyBorder="1" applyAlignment="1" applyProtection="1">
      <alignment vertical="center"/>
    </xf>
    <xf numFmtId="166" fontId="34" fillId="0" borderId="39" xfId="0" applyNumberFormat="1" applyFont="1" applyBorder="1" applyProtection="1"/>
    <xf numFmtId="0" fontId="33" fillId="0" borderId="34" xfId="0" applyFont="1" applyBorder="1" applyProtection="1"/>
    <xf numFmtId="0" fontId="33" fillId="0" borderId="35" xfId="0" applyFont="1" applyBorder="1" applyProtection="1"/>
    <xf numFmtId="0" fontId="9" fillId="0" borderId="52" xfId="0" applyFont="1" applyBorder="1" applyAlignment="1" applyProtection="1">
      <alignment horizontal="center"/>
    </xf>
    <xf numFmtId="0" fontId="9" fillId="0" borderId="62" xfId="0" applyFont="1" applyBorder="1" applyAlignment="1" applyProtection="1">
      <alignment horizontal="center"/>
    </xf>
    <xf numFmtId="165" fontId="31" fillId="0" borderId="62" xfId="0" applyNumberFormat="1" applyFont="1" applyBorder="1" applyProtection="1"/>
    <xf numFmtId="166" fontId="34" fillId="0" borderId="52" xfId="0" applyNumberFormat="1" applyFont="1" applyBorder="1" applyProtection="1"/>
    <xf numFmtId="166" fontId="34" fillId="0" borderId="62" xfId="0" applyNumberFormat="1" applyFont="1" applyBorder="1" applyProtection="1"/>
    <xf numFmtId="165" fontId="31" fillId="0" borderId="46" xfId="0" applyNumberFormat="1" applyFont="1" applyBorder="1" applyProtection="1"/>
    <xf numFmtId="166" fontId="34" fillId="0" borderId="36" xfId="0" applyNumberFormat="1" applyFont="1" applyBorder="1" applyProtection="1"/>
    <xf numFmtId="0" fontId="33" fillId="0" borderId="6" xfId="0" applyFont="1" applyBorder="1" applyAlignment="1" applyProtection="1">
      <alignment horizontal="left"/>
    </xf>
    <xf numFmtId="10" fontId="33" fillId="2" borderId="0" xfId="0" applyNumberFormat="1" applyFont="1" applyFill="1" applyBorder="1" applyProtection="1">
      <protection locked="0"/>
    </xf>
    <xf numFmtId="9" fontId="9" fillId="0" borderId="7" xfId="0" applyNumberFormat="1" applyFont="1" applyBorder="1" applyAlignment="1" applyProtection="1">
      <alignment horizontal="center"/>
    </xf>
    <xf numFmtId="9" fontId="9" fillId="0" borderId="12" xfId="0" applyNumberFormat="1" applyFont="1" applyBorder="1" applyAlignment="1" applyProtection="1">
      <alignment horizontal="center"/>
    </xf>
    <xf numFmtId="0" fontId="39" fillId="0" borderId="37" xfId="0" applyFont="1" applyBorder="1" applyProtection="1"/>
    <xf numFmtId="165" fontId="31" fillId="0" borderId="60" xfId="0" applyNumberFormat="1" applyFont="1" applyBorder="1" applyProtection="1"/>
    <xf numFmtId="166" fontId="34" fillId="0" borderId="59" xfId="0" applyNumberFormat="1" applyFont="1" applyBorder="1" applyProtection="1"/>
    <xf numFmtId="166" fontId="34" fillId="0" borderId="60" xfId="0" applyNumberFormat="1" applyFont="1" applyBorder="1" applyProtection="1"/>
    <xf numFmtId="165" fontId="31" fillId="0" borderId="38" xfId="0" applyNumberFormat="1" applyFont="1" applyBorder="1" applyProtection="1"/>
    <xf numFmtId="166" fontId="34" fillId="0" borderId="41" xfId="0" applyNumberFormat="1" applyFont="1" applyBorder="1" applyProtection="1"/>
    <xf numFmtId="0" fontId="0" fillId="0" borderId="0" xfId="0" applyFill="1" applyProtection="1"/>
    <xf numFmtId="0" fontId="40" fillId="3" borderId="63" xfId="2" applyFont="1" applyFill="1" applyBorder="1" applyAlignment="1" applyProtection="1">
      <alignment horizontal="center"/>
    </xf>
    <xf numFmtId="0" fontId="40" fillId="3" borderId="64" xfId="2" applyFont="1" applyFill="1" applyBorder="1" applyAlignment="1" applyProtection="1">
      <alignment horizontal="center"/>
    </xf>
    <xf numFmtId="0" fontId="40" fillId="3" borderId="65" xfId="2" applyFont="1" applyFill="1" applyBorder="1" applyAlignment="1" applyProtection="1">
      <alignment horizontal="center"/>
    </xf>
    <xf numFmtId="0" fontId="40" fillId="3" borderId="66" xfId="2" applyFont="1" applyFill="1" applyBorder="1" applyAlignment="1" applyProtection="1">
      <alignment horizontal="center"/>
    </xf>
    <xf numFmtId="0" fontId="40" fillId="3" borderId="67" xfId="2" applyFont="1" applyFill="1" applyBorder="1" applyAlignment="1" applyProtection="1">
      <alignment horizontal="center"/>
    </xf>
    <xf numFmtId="3" fontId="41" fillId="6" borderId="68" xfId="2" applyNumberFormat="1" applyFont="1" applyFill="1" applyBorder="1" applyAlignment="1" applyProtection="1"/>
    <xf numFmtId="3" fontId="42" fillId="6" borderId="69" xfId="2" applyNumberFormat="1" applyFont="1" applyFill="1" applyBorder="1" applyAlignment="1" applyProtection="1"/>
    <xf numFmtId="3" fontId="42" fillId="6" borderId="0" xfId="2" applyNumberFormat="1" applyFont="1" applyFill="1" applyBorder="1" applyAlignment="1" applyProtection="1"/>
    <xf numFmtId="3" fontId="42" fillId="6" borderId="70" xfId="2" applyNumberFormat="1" applyFont="1" applyFill="1" applyBorder="1" applyAlignment="1" applyProtection="1"/>
    <xf numFmtId="3" fontId="41" fillId="3" borderId="71" xfId="2" applyNumberFormat="1" applyFont="1" applyFill="1" applyBorder="1" applyAlignment="1" applyProtection="1">
      <protection locked="0"/>
    </xf>
    <xf numFmtId="0" fontId="0" fillId="3" borderId="0" xfId="0" applyFill="1"/>
    <xf numFmtId="0" fontId="0" fillId="3" borderId="72" xfId="0" applyFill="1" applyBorder="1"/>
    <xf numFmtId="3" fontId="0" fillId="3" borderId="0" xfId="0" applyNumberFormat="1" applyFill="1" applyProtection="1"/>
    <xf numFmtId="10" fontId="0" fillId="3" borderId="0" xfId="3" applyNumberFormat="1" applyFont="1" applyFill="1" applyBorder="1" applyAlignment="1" applyProtection="1"/>
    <xf numFmtId="10" fontId="0" fillId="0" borderId="0" xfId="3" applyNumberFormat="1" applyFont="1" applyFill="1" applyBorder="1" applyAlignment="1" applyProtection="1"/>
    <xf numFmtId="3" fontId="41" fillId="6" borderId="71" xfId="2" applyNumberFormat="1" applyFont="1" applyFill="1" applyBorder="1" applyAlignment="1" applyProtection="1">
      <protection locked="0"/>
    </xf>
    <xf numFmtId="0" fontId="0" fillId="0" borderId="72" xfId="0" applyBorder="1"/>
    <xf numFmtId="0" fontId="0" fillId="0" borderId="0" xfId="0" applyFill="1"/>
    <xf numFmtId="3" fontId="41" fillId="3" borderId="73" xfId="2" applyNumberFormat="1" applyFont="1" applyFill="1" applyBorder="1" applyAlignment="1" applyProtection="1"/>
    <xf numFmtId="3" fontId="42" fillId="3" borderId="74" xfId="2" applyNumberFormat="1" applyFont="1" applyFill="1" applyBorder="1" applyAlignment="1" applyProtection="1"/>
    <xf numFmtId="3" fontId="42" fillId="3" borderId="75" xfId="2" applyNumberFormat="1" applyFont="1" applyFill="1" applyBorder="1" applyAlignment="1" applyProtection="1"/>
    <xf numFmtId="0" fontId="0" fillId="0" borderId="39" xfId="0" applyBorder="1" applyProtection="1"/>
    <xf numFmtId="0" fontId="24" fillId="0" borderId="76" xfId="0" applyFont="1" applyBorder="1" applyAlignment="1" applyProtection="1">
      <alignment horizontal="left"/>
    </xf>
    <xf numFmtId="0" fontId="24" fillId="0" borderId="77" xfId="0" applyFont="1" applyBorder="1" applyAlignment="1" applyProtection="1">
      <alignment horizontal="center"/>
    </xf>
    <xf numFmtId="0" fontId="24" fillId="0" borderId="42" xfId="0" applyFont="1" applyBorder="1" applyAlignment="1" applyProtection="1">
      <alignment horizontal="center"/>
    </xf>
    <xf numFmtId="0" fontId="24" fillId="0" borderId="78" xfId="0" applyFont="1" applyBorder="1" applyAlignment="1" applyProtection="1">
      <alignment horizontal="center"/>
    </xf>
    <xf numFmtId="0" fontId="24" fillId="0" borderId="79" xfId="0" applyFont="1" applyBorder="1" applyAlignment="1" applyProtection="1">
      <alignment horizontal="center"/>
    </xf>
    <xf numFmtId="0" fontId="24" fillId="0" borderId="80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7" xfId="0" applyBorder="1" applyProtection="1"/>
    <xf numFmtId="3" fontId="0" fillId="0" borderId="7" xfId="0" applyNumberFormat="1" applyBorder="1" applyProtection="1"/>
    <xf numFmtId="0" fontId="24" fillId="0" borderId="6" xfId="0" applyFont="1" applyBorder="1" applyProtection="1"/>
    <xf numFmtId="0" fontId="24" fillId="0" borderId="0" xfId="0" applyFont="1" applyBorder="1" applyProtection="1"/>
    <xf numFmtId="3" fontId="24" fillId="0" borderId="10" xfId="0" applyNumberFormat="1" applyFont="1" applyBorder="1" applyProtection="1"/>
    <xf numFmtId="3" fontId="24" fillId="4" borderId="10" xfId="0" applyNumberFormat="1" applyFont="1" applyFill="1" applyBorder="1" applyProtection="1"/>
    <xf numFmtId="3" fontId="24" fillId="4" borderId="11" xfId="0" applyNumberFormat="1" applyFont="1" applyFill="1" applyBorder="1" applyProtection="1"/>
    <xf numFmtId="0" fontId="24" fillId="0" borderId="7" xfId="0" applyFont="1" applyBorder="1" applyProtection="1"/>
    <xf numFmtId="14" fontId="2" fillId="0" borderId="0" xfId="0" applyNumberFormat="1" applyFont="1" applyProtection="1"/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3" fontId="0" fillId="0" borderId="0" xfId="0" applyNumberFormat="1" applyFill="1" applyBorder="1" applyProtection="1"/>
    <xf numFmtId="3" fontId="0" fillId="2" borderId="7" xfId="0" applyNumberFormat="1" applyFill="1" applyBorder="1" applyProtection="1">
      <protection locked="0"/>
    </xf>
    <xf numFmtId="3" fontId="24" fillId="0" borderId="11" xfId="0" applyNumberFormat="1" applyFont="1" applyBorder="1" applyProtection="1"/>
    <xf numFmtId="3" fontId="23" fillId="2" borderId="10" xfId="0" applyNumberFormat="1" applyFont="1" applyFill="1" applyBorder="1" applyProtection="1">
      <protection locked="0"/>
    </xf>
    <xf numFmtId="3" fontId="24" fillId="0" borderId="7" xfId="0" applyNumberFormat="1" applyFont="1" applyBorder="1" applyProtection="1"/>
    <xf numFmtId="3" fontId="23" fillId="2" borderId="7" xfId="0" applyNumberFormat="1" applyFont="1" applyFill="1" applyBorder="1" applyProtection="1">
      <protection locked="0"/>
    </xf>
    <xf numFmtId="3" fontId="23" fillId="2" borderId="13" xfId="0" applyNumberFormat="1" applyFont="1" applyFill="1" applyBorder="1" applyProtection="1">
      <protection locked="0"/>
    </xf>
    <xf numFmtId="3" fontId="0" fillId="0" borderId="41" xfId="0" applyNumberFormat="1" applyBorder="1" applyProtection="1"/>
    <xf numFmtId="0" fontId="0" fillId="0" borderId="34" xfId="0" applyBorder="1" applyAlignment="1" applyProtection="1">
      <alignment horizontal="left"/>
    </xf>
    <xf numFmtId="0" fontId="0" fillId="0" borderId="35" xfId="0" applyFont="1" applyBorder="1" applyAlignment="1" applyProtection="1">
      <alignment horizontal="left"/>
    </xf>
    <xf numFmtId="0" fontId="0" fillId="2" borderId="35" xfId="0" applyFill="1" applyBorder="1" applyAlignment="1" applyProtection="1">
      <alignment horizontal="center"/>
      <protection locked="0"/>
    </xf>
    <xf numFmtId="0" fontId="0" fillId="0" borderId="52" xfId="0" applyBorder="1" applyProtection="1"/>
    <xf numFmtId="0" fontId="0" fillId="0" borderId="52" xfId="0" applyFill="1" applyBorder="1" applyProtection="1"/>
    <xf numFmtId="3" fontId="0" fillId="0" borderId="52" xfId="0" applyNumberFormat="1" applyBorder="1" applyProtection="1"/>
    <xf numFmtId="3" fontId="0" fillId="0" borderId="40" xfId="0" applyNumberFormat="1" applyBorder="1" applyProtection="1"/>
    <xf numFmtId="0" fontId="24" fillId="2" borderId="7" xfId="0" applyFont="1" applyFill="1" applyBorder="1" applyProtection="1">
      <protection locked="0"/>
    </xf>
    <xf numFmtId="3" fontId="24" fillId="0" borderId="0" xfId="0" applyNumberFormat="1" applyFont="1" applyBorder="1" applyProtection="1"/>
    <xf numFmtId="0" fontId="0" fillId="0" borderId="59" xfId="0" applyBorder="1" applyProtection="1"/>
    <xf numFmtId="0" fontId="0" fillId="0" borderId="59" xfId="0" applyFill="1" applyBorder="1" applyProtection="1"/>
    <xf numFmtId="0" fontId="23" fillId="0" borderId="0" xfId="0" applyFont="1" applyAlignment="1" applyProtection="1">
      <alignment horizontal="left"/>
    </xf>
    <xf numFmtId="0" fontId="23" fillId="0" borderId="0" xfId="0" applyFont="1" applyProtection="1"/>
    <xf numFmtId="170" fontId="0" fillId="0" borderId="0" xfId="0" applyNumberFormat="1" applyProtection="1"/>
    <xf numFmtId="0" fontId="0" fillId="3" borderId="0" xfId="0" applyFill="1" applyProtection="1"/>
    <xf numFmtId="0" fontId="0" fillId="7" borderId="0" xfId="0" applyFill="1" applyProtection="1"/>
    <xf numFmtId="9" fontId="0" fillId="7" borderId="0" xfId="0" applyNumberFormat="1" applyFill="1" applyProtection="1"/>
    <xf numFmtId="14" fontId="24" fillId="0" borderId="30" xfId="0" applyNumberFormat="1" applyFont="1" applyBorder="1" applyAlignment="1" applyProtection="1">
      <alignment horizontal="center"/>
    </xf>
    <xf numFmtId="14" fontId="24" fillId="0" borderId="27" xfId="0" applyNumberFormat="1" applyFont="1" applyBorder="1" applyAlignment="1" applyProtection="1">
      <alignment horizontal="center"/>
    </xf>
    <xf numFmtId="14" fontId="24" fillId="0" borderId="0" xfId="0" applyNumberFormat="1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3" fontId="0" fillId="0" borderId="5" xfId="0" applyNumberFormat="1" applyBorder="1" applyProtection="1"/>
    <xf numFmtId="3" fontId="0" fillId="0" borderId="28" xfId="0" applyNumberFormat="1" applyBorder="1" applyProtection="1"/>
    <xf numFmtId="3" fontId="0" fillId="0" borderId="32" xfId="0" applyNumberFormat="1" applyBorder="1" applyProtection="1"/>
    <xf numFmtId="0" fontId="24" fillId="0" borderId="81" xfId="0" applyFont="1" applyBorder="1" applyProtection="1"/>
    <xf numFmtId="0" fontId="0" fillId="0" borderId="24" xfId="0" applyFont="1" applyBorder="1" applyAlignment="1" applyProtection="1">
      <alignment horizontal="left"/>
    </xf>
    <xf numFmtId="3" fontId="0" fillId="4" borderId="7" xfId="0" applyNumberFormat="1" applyFill="1" applyBorder="1" applyProtection="1"/>
    <xf numFmtId="0" fontId="0" fillId="0" borderId="24" xfId="0" applyFont="1" applyBorder="1" applyProtection="1"/>
    <xf numFmtId="3" fontId="24" fillId="0" borderId="25" xfId="0" applyNumberFormat="1" applyFont="1" applyBorder="1" applyProtection="1"/>
    <xf numFmtId="3" fontId="0" fillId="0" borderId="25" xfId="0" applyNumberFormat="1" applyBorder="1" applyProtection="1"/>
    <xf numFmtId="0" fontId="0" fillId="0" borderId="25" xfId="0" applyBorder="1" applyProtection="1"/>
    <xf numFmtId="3" fontId="0" fillId="2" borderId="1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24" fillId="0" borderId="82" xfId="0" applyFont="1" applyBorder="1" applyProtection="1"/>
    <xf numFmtId="171" fontId="24" fillId="0" borderId="10" xfId="0" applyNumberFormat="1" applyFont="1" applyBorder="1" applyProtection="1"/>
    <xf numFmtId="171" fontId="24" fillId="0" borderId="11" xfId="0" applyNumberFormat="1" applyFont="1" applyBorder="1" applyProtection="1"/>
    <xf numFmtId="0" fontId="0" fillId="0" borderId="4" xfId="0" applyBorder="1" applyProtection="1"/>
    <xf numFmtId="172" fontId="0" fillId="0" borderId="7" xfId="0" applyNumberFormat="1" applyBorder="1" applyProtection="1"/>
    <xf numFmtId="172" fontId="0" fillId="0" borderId="25" xfId="0" applyNumberFormat="1" applyBorder="1" applyProtection="1"/>
    <xf numFmtId="0" fontId="24" fillId="0" borderId="83" xfId="0" applyFont="1" applyBorder="1" applyProtection="1"/>
    <xf numFmtId="0" fontId="0" fillId="0" borderId="84" xfId="0" applyBorder="1" applyProtection="1"/>
    <xf numFmtId="171" fontId="24" fillId="0" borderId="20" xfId="0" applyNumberFormat="1" applyFont="1" applyBorder="1" applyProtection="1"/>
    <xf numFmtId="171" fontId="24" fillId="0" borderId="85" xfId="0" applyNumberFormat="1" applyFont="1" applyBorder="1" applyProtection="1"/>
    <xf numFmtId="0" fontId="44" fillId="0" borderId="53" xfId="0" applyFont="1" applyBorder="1" applyProtection="1"/>
    <xf numFmtId="0" fontId="44" fillId="0" borderId="24" xfId="0" applyFont="1" applyBorder="1" applyProtection="1"/>
    <xf numFmtId="3" fontId="26" fillId="4" borderId="7" xfId="0" applyNumberFormat="1" applyFont="1" applyFill="1" applyBorder="1" applyProtection="1"/>
    <xf numFmtId="0" fontId="44" fillId="0" borderId="61" xfId="0" applyFont="1" applyBorder="1" applyProtection="1"/>
    <xf numFmtId="3" fontId="26" fillId="4" borderId="59" xfId="0" applyNumberFormat="1" applyFont="1" applyFill="1" applyBorder="1" applyProtection="1"/>
    <xf numFmtId="0" fontId="8" fillId="0" borderId="4" xfId="0" applyFont="1" applyBorder="1" applyAlignment="1" applyProtection="1">
      <alignment wrapText="1"/>
    </xf>
    <xf numFmtId="14" fontId="8" fillId="0" borderId="10" xfId="0" applyNumberFormat="1" applyFont="1" applyBorder="1" applyAlignment="1" applyProtection="1">
      <alignment horizontal="center"/>
    </xf>
    <xf numFmtId="14" fontId="8" fillId="0" borderId="11" xfId="0" applyNumberFormat="1" applyFont="1" applyBorder="1" applyAlignment="1" applyProtection="1">
      <alignment horizontal="center"/>
    </xf>
    <xf numFmtId="0" fontId="4" fillId="0" borderId="86" xfId="0" applyFont="1" applyBorder="1" applyAlignment="1" applyProtection="1">
      <alignment horizontal="center"/>
    </xf>
    <xf numFmtId="0" fontId="4" fillId="0" borderId="87" xfId="0" applyFont="1" applyBorder="1" applyAlignment="1" applyProtection="1">
      <alignment horizontal="center"/>
    </xf>
    <xf numFmtId="0" fontId="18" fillId="0" borderId="82" xfId="0" applyFont="1" applyBorder="1" applyAlignment="1" applyProtection="1">
      <alignment horizontal="center"/>
    </xf>
    <xf numFmtId="0" fontId="17" fillId="0" borderId="82" xfId="0" applyFont="1" applyBorder="1" applyAlignment="1" applyProtection="1">
      <alignment horizontal="center"/>
    </xf>
    <xf numFmtId="0" fontId="18" fillId="0" borderId="83" xfId="0" applyFont="1" applyBorder="1" applyAlignment="1" applyProtection="1">
      <alignment horizontal="center"/>
    </xf>
    <xf numFmtId="0" fontId="17" fillId="0" borderId="86" xfId="0" applyFont="1" applyBorder="1" applyAlignment="1" applyProtection="1">
      <alignment horizontal="center"/>
    </xf>
    <xf numFmtId="0" fontId="17" fillId="0" borderId="88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88" xfId="0" applyFont="1" applyBorder="1" applyAlignment="1" applyProtection="1">
      <alignment horizontal="left"/>
    </xf>
    <xf numFmtId="0" fontId="17" fillId="0" borderId="89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 vertical="center"/>
    </xf>
    <xf numFmtId="4" fontId="27" fillId="0" borderId="36" xfId="0" applyNumberFormat="1" applyFont="1" applyBorder="1" applyAlignment="1" applyProtection="1">
      <alignment horizontal="center"/>
    </xf>
    <xf numFmtId="4" fontId="27" fillId="0" borderId="39" xfId="0" applyNumberFormat="1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24" fillId="0" borderId="44" xfId="0" applyFont="1" applyBorder="1" applyAlignment="1" applyProtection="1">
      <alignment horizontal="center"/>
    </xf>
    <xf numFmtId="14" fontId="33" fillId="0" borderId="9" xfId="0" applyNumberFormat="1" applyFont="1" applyBorder="1" applyAlignment="1" applyProtection="1">
      <alignment horizontal="center"/>
    </xf>
    <xf numFmtId="14" fontId="33" fillId="0" borderId="10" xfId="0" applyNumberFormat="1" applyFont="1" applyBorder="1" applyAlignment="1" applyProtection="1">
      <alignment horizontal="center"/>
    </xf>
    <xf numFmtId="14" fontId="33" fillId="0" borderId="49" xfId="0" applyNumberFormat="1" applyFont="1" applyBorder="1" applyAlignment="1" applyProtection="1">
      <alignment horizontal="center"/>
    </xf>
    <xf numFmtId="165" fontId="33" fillId="0" borderId="91" xfId="0" applyNumberFormat="1" applyFont="1" applyBorder="1" applyAlignment="1" applyProtection="1">
      <alignment vertical="center"/>
    </xf>
    <xf numFmtId="0" fontId="17" fillId="0" borderId="9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wrapText="1"/>
    </xf>
    <xf numFmtId="14" fontId="33" fillId="0" borderId="11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 vertical="center"/>
    </xf>
    <xf numFmtId="0" fontId="40" fillId="3" borderId="92" xfId="2" applyFont="1" applyFill="1" applyBorder="1" applyAlignment="1" applyProtection="1">
      <alignment horizontal="center"/>
      <protection locked="0"/>
    </xf>
    <xf numFmtId="0" fontId="43" fillId="0" borderId="25" xfId="0" applyFont="1" applyBorder="1" applyAlignment="1" applyProtection="1">
      <alignment horizontal="center"/>
    </xf>
    <xf numFmtId="0" fontId="43" fillId="0" borderId="86" xfId="0" applyFont="1" applyBorder="1" applyAlignment="1" applyProtection="1">
      <alignment horizontal="center"/>
    </xf>
    <xf numFmtId="0" fontId="43" fillId="0" borderId="90" xfId="0" applyFont="1" applyBorder="1" applyAlignment="1" applyProtection="1">
      <alignment horizontal="center"/>
    </xf>
  </cellXfs>
  <cellStyles count="4">
    <cellStyle name="Euro" xfId="1"/>
    <cellStyle name="Normal" xfId="0" builtinId="0"/>
    <cellStyle name="Normal_Tableau_2_7" xfId="2"/>
    <cellStyle name="Pourcentag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228600</xdr:rowOff>
    </xdr:from>
    <xdr:to>
      <xdr:col>2</xdr:col>
      <xdr:colOff>104775</xdr:colOff>
      <xdr:row>5</xdr:row>
      <xdr:rowOff>104775</xdr:rowOff>
    </xdr:to>
    <xdr:sp macro="" textlink="" fLocksText="0">
      <xdr:nvSpPr>
        <xdr:cNvPr id="6145" name="AutoShape 1"/>
        <xdr:cNvSpPr>
          <a:spLocks noChangeArrowheads="1"/>
        </xdr:cNvSpPr>
      </xdr:nvSpPr>
      <xdr:spPr bwMode="auto">
        <a:xfrm>
          <a:off x="123825" y="228600"/>
          <a:ext cx="2200275" cy="800100"/>
        </a:xfrm>
        <a:prstGeom prst="wedgeRoundRectCallout">
          <a:avLst>
            <a:gd name="adj1" fmla="val 81602"/>
            <a:gd name="adj2" fmla="val 54764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Evolution en % : Dans l'hypothèse où le candidat modifierait, pour un exercice donné, le pourcentage d'évolution initialement prévu, il devra en justifier précisément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33</xdr:row>
      <xdr:rowOff>114300</xdr:rowOff>
    </xdr:from>
    <xdr:to>
      <xdr:col>8</xdr:col>
      <xdr:colOff>228600</xdr:colOff>
      <xdr:row>35</xdr:row>
      <xdr:rowOff>133350</xdr:rowOff>
    </xdr:to>
    <xdr:sp macro="" textlink="" fLocksText="0">
      <xdr:nvSpPr>
        <xdr:cNvPr id="8193" name="AutoShape 1"/>
        <xdr:cNvSpPr>
          <a:spLocks noChangeArrowheads="1"/>
        </xdr:cNvSpPr>
      </xdr:nvSpPr>
      <xdr:spPr bwMode="auto">
        <a:xfrm>
          <a:off x="4953000" y="5534025"/>
          <a:ext cx="1171575" cy="342900"/>
        </a:xfrm>
        <a:prstGeom prst="wedgeRoundRectCallout">
          <a:avLst>
            <a:gd name="adj1" fmla="val -150815"/>
            <a:gd name="adj2" fmla="val -286111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Impôt sur les revenus de l'année précédente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Q55"/>
  <sheetViews>
    <sheetView showGridLines="0" tabSelected="1" workbookViewId="0">
      <selection activeCell="A9" sqref="A9"/>
    </sheetView>
  </sheetViews>
  <sheetFormatPr baseColWidth="10" defaultRowHeight="12"/>
  <cols>
    <col min="1" max="1" width="23.42578125" style="1" customWidth="1"/>
    <col min="2" max="2" width="10.28515625" style="2" customWidth="1"/>
    <col min="3" max="3" width="9.28515625" style="1" customWidth="1"/>
    <col min="4" max="4" width="4.7109375" style="1" customWidth="1"/>
    <col min="5" max="5" width="9.28515625" style="1" customWidth="1"/>
    <col min="6" max="6" width="4.5703125" style="1" customWidth="1"/>
    <col min="7" max="7" width="9.28515625" style="1" customWidth="1"/>
    <col min="8" max="8" width="4.5703125" style="1" customWidth="1"/>
    <col min="9" max="9" width="9.28515625" style="1" customWidth="1"/>
    <col min="10" max="10" width="4.5703125" style="1" customWidth="1"/>
    <col min="11" max="11" width="9.28515625" style="1" customWidth="1"/>
    <col min="12" max="12" width="4.5703125" style="1" customWidth="1"/>
    <col min="13" max="13" width="9.28515625" style="1" customWidth="1"/>
    <col min="14" max="14" width="4.5703125" style="1" customWidth="1"/>
    <col min="15" max="18" width="0" style="1" hidden="1" customWidth="1"/>
    <col min="19" max="19" width="12.5703125" style="1" customWidth="1"/>
    <col min="20" max="20" width="14.28515625" style="1" customWidth="1"/>
    <col min="21" max="21" width="12.5703125" style="1" customWidth="1"/>
    <col min="22" max="16384" width="11.42578125" style="1"/>
  </cols>
  <sheetData>
    <row r="1" spans="1:17" s="3" customFormat="1" ht="18.75">
      <c r="A1" s="556" t="str">
        <f>"2.1     TABLEAU D'ANALYSE DU COMPTE DE R"&amp;CHAR(201)&amp;"SULTAT FISCAL "</f>
        <v xml:space="preserve">2.1     TABLEAU D'ANALYSE DU COMPTE DE RÉSULTAT FISCAL 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</row>
    <row r="2" spans="1:17" ht="18.75">
      <c r="A2" s="557" t="s">
        <v>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3" spans="1:17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>
      <c r="A4" s="8" t="s">
        <v>1</v>
      </c>
      <c r="B4" s="9"/>
      <c r="C4" s="554">
        <f ca="1">Q13</f>
        <v>43465</v>
      </c>
      <c r="D4" s="554"/>
      <c r="E4" s="554">
        <f ca="1">Q17</f>
        <v>43830</v>
      </c>
      <c r="F4" s="554"/>
      <c r="G4" s="554">
        <f ca="1">Q22</f>
        <v>44196</v>
      </c>
      <c r="H4" s="554"/>
      <c r="I4" s="554">
        <f ca="1">Q27</f>
        <v>44561</v>
      </c>
      <c r="J4" s="554"/>
      <c r="K4" s="554">
        <f ca="1">Q31</f>
        <v>44926</v>
      </c>
      <c r="L4" s="554"/>
      <c r="M4" s="555" t="s">
        <v>2</v>
      </c>
      <c r="N4" s="555"/>
    </row>
    <row r="5" spans="1:17" ht="12.75" customHeight="1">
      <c r="A5" s="10">
        <f ca="1">Q6</f>
        <v>2023</v>
      </c>
      <c r="B5" s="11"/>
      <c r="C5" s="554" t="s">
        <v>3</v>
      </c>
      <c r="D5" s="554"/>
      <c r="E5" s="554" t="s">
        <v>3</v>
      </c>
      <c r="F5" s="554"/>
      <c r="G5" s="554" t="s">
        <v>3</v>
      </c>
      <c r="H5" s="554"/>
      <c r="I5" s="554" t="s">
        <v>3</v>
      </c>
      <c r="J5" s="554"/>
      <c r="K5" s="554" t="s">
        <v>3</v>
      </c>
      <c r="L5" s="554"/>
      <c r="M5" s="555" t="s">
        <v>3</v>
      </c>
      <c r="N5" s="555"/>
    </row>
    <row r="6" spans="1:17" ht="12.75" customHeight="1">
      <c r="A6" s="12"/>
      <c r="B6" s="13"/>
      <c r="C6" s="14" t="s">
        <v>4</v>
      </c>
      <c r="D6" s="15" t="s">
        <v>5</v>
      </c>
      <c r="E6" s="14" t="s">
        <v>4</v>
      </c>
      <c r="F6" s="15" t="s">
        <v>5</v>
      </c>
      <c r="G6" s="14" t="s">
        <v>4</v>
      </c>
      <c r="H6" s="15" t="s">
        <v>5</v>
      </c>
      <c r="I6" s="14" t="s">
        <v>4</v>
      </c>
      <c r="J6" s="15" t="s">
        <v>5</v>
      </c>
      <c r="K6" s="14" t="s">
        <v>4</v>
      </c>
      <c r="L6" s="15" t="s">
        <v>5</v>
      </c>
      <c r="M6" s="14" t="s">
        <v>4</v>
      </c>
      <c r="N6" s="16" t="s">
        <v>5</v>
      </c>
      <c r="Q6" s="17">
        <f ca="1">YEAR(TODAY())</f>
        <v>2023</v>
      </c>
    </row>
    <row r="7" spans="1:17" ht="12.75" customHeight="1">
      <c r="A7" s="17"/>
      <c r="B7" s="11"/>
      <c r="C7" s="18"/>
      <c r="D7" s="19"/>
      <c r="E7" s="18"/>
      <c r="F7" s="19"/>
      <c r="G7" s="18"/>
      <c r="H7" s="19"/>
      <c r="I7" s="18"/>
      <c r="J7" s="19"/>
      <c r="K7" s="18"/>
      <c r="L7" s="19"/>
      <c r="M7" s="18"/>
      <c r="N7" s="20"/>
    </row>
    <row r="8" spans="1:17">
      <c r="A8" s="21" t="s">
        <v>6</v>
      </c>
      <c r="B8" s="22"/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5"/>
    </row>
    <row r="9" spans="1:17">
      <c r="A9" s="26" t="s">
        <v>7</v>
      </c>
      <c r="B9" s="11" t="s">
        <v>8</v>
      </c>
      <c r="C9" s="27"/>
      <c r="D9" s="24"/>
      <c r="E9" s="27"/>
      <c r="F9" s="24"/>
      <c r="G9" s="27"/>
      <c r="H9" s="24"/>
      <c r="I9" s="27"/>
      <c r="J9" s="24"/>
      <c r="K9" s="27"/>
      <c r="L9" s="24"/>
      <c r="M9" s="23" t="str">
        <f>IF(ISERROR(AVERAGE(C9,E9,G9,I9,K9)),"",AVERAGE(C9,E9,G9,I9,K9))</f>
        <v/>
      </c>
      <c r="N9" s="25"/>
      <c r="Q9" s="28">
        <f ca="1">A5</f>
        <v>2023</v>
      </c>
    </row>
    <row r="10" spans="1:17">
      <c r="A10" s="29" t="s">
        <v>9</v>
      </c>
      <c r="B10" s="22"/>
      <c r="C10" s="23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5"/>
      <c r="Q10" s="30"/>
    </row>
    <row r="11" spans="1:17">
      <c r="A11" s="26" t="s">
        <v>10</v>
      </c>
      <c r="B11" s="11" t="s">
        <v>11</v>
      </c>
      <c r="C11" s="27"/>
      <c r="D11" s="24"/>
      <c r="E11" s="27"/>
      <c r="F11" s="24"/>
      <c r="G11" s="27"/>
      <c r="H11" s="24"/>
      <c r="I11" s="27"/>
      <c r="J11" s="24"/>
      <c r="K11" s="27"/>
      <c r="L11" s="24"/>
      <c r="M11" s="23" t="str">
        <f>IF(ISERROR(AVERAGE(C11,E11,G11,I11,K11)),"",AVERAGE(C11,E11,G11,I11,K11))</f>
        <v/>
      </c>
      <c r="N11" s="25"/>
      <c r="Q11" s="30">
        <f ca="1">Q$9-5</f>
        <v>2018</v>
      </c>
    </row>
    <row r="12" spans="1:17">
      <c r="A12" s="26"/>
      <c r="B12" s="11"/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5"/>
      <c r="Q12" s="31">
        <f ca="1">DATE(Q11,1,1)</f>
        <v>43101</v>
      </c>
    </row>
    <row r="13" spans="1:17">
      <c r="A13" s="17" t="s">
        <v>12</v>
      </c>
      <c r="B13" s="11" t="s">
        <v>13</v>
      </c>
      <c r="C13" s="32">
        <f>C9-C11</f>
        <v>0</v>
      </c>
      <c r="D13" s="24" t="str">
        <f>IF(C$13&lt;&gt;0,C13/C$13*100,"")</f>
        <v/>
      </c>
      <c r="E13" s="32">
        <f>E9-E11</f>
        <v>0</v>
      </c>
      <c r="F13" s="24" t="str">
        <f>IF(E$13&lt;&gt;0,E13/E$13*100,"")</f>
        <v/>
      </c>
      <c r="G13" s="32">
        <f>G9-G11</f>
        <v>0</v>
      </c>
      <c r="H13" s="24" t="str">
        <f>IF(G$13&lt;&gt;0,G13/G$13*100,"")</f>
        <v/>
      </c>
      <c r="I13" s="32">
        <f>I9-I11</f>
        <v>0</v>
      </c>
      <c r="J13" s="24" t="str">
        <f>IF(I$13&lt;&gt;0,I13/I$13*100,"")</f>
        <v/>
      </c>
      <c r="K13" s="32">
        <f>K9-K11</f>
        <v>0</v>
      </c>
      <c r="L13" s="24" t="str">
        <f>IF(K$13&lt;&gt;0,K13/K$13*100,"")</f>
        <v/>
      </c>
      <c r="M13" s="23">
        <f>IF(ISERROR(AVERAGE(C13,E13,G13,I13,K13)),"",AVERAGE(C13,E13,G13,I13,K13))</f>
        <v>0</v>
      </c>
      <c r="N13" s="33" t="str">
        <f>IF(ISERROR(M13/M$13),"",M13/M$13*100)</f>
        <v/>
      </c>
      <c r="Q13" s="31">
        <f ca="1">DATE(Q11,12,31)</f>
        <v>43465</v>
      </c>
    </row>
    <row r="14" spans="1:17">
      <c r="A14" s="26"/>
      <c r="B14" s="11"/>
      <c r="C14" s="23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34" t="str">
        <f t="shared" ref="N14:N52" si="0">IF(ISERROR(M14/M$13),"",M14/M$13*100)</f>
        <v/>
      </c>
      <c r="Q14" s="30"/>
    </row>
    <row r="15" spans="1:17">
      <c r="A15" s="26" t="s">
        <v>14</v>
      </c>
      <c r="B15" s="11" t="s">
        <v>15</v>
      </c>
      <c r="C15" s="27"/>
      <c r="D15" s="35" t="str">
        <f t="shared" ref="D15:F16" si="1">IF(C$13&lt;&gt;0,C15/C$13*100,"")</f>
        <v/>
      </c>
      <c r="E15" s="27"/>
      <c r="F15" s="35" t="str">
        <f t="shared" si="1"/>
        <v/>
      </c>
      <c r="G15" s="27"/>
      <c r="H15" s="35" t="str">
        <f>IF(G$13&lt;&gt;0,G15/G$13*100,"")</f>
        <v/>
      </c>
      <c r="I15" s="27"/>
      <c r="J15" s="35" t="str">
        <f>IF(I$13&lt;&gt;0,I15/I$13*100,"")</f>
        <v/>
      </c>
      <c r="K15" s="27"/>
      <c r="L15" s="35" t="str">
        <f>IF(K$13&lt;&gt;0,K15/K$13*100,"")</f>
        <v/>
      </c>
      <c r="M15" s="23" t="str">
        <f t="shared" ref="M15:M52" si="2">IF(ISERROR(AVERAGE(C15,E15,G15,I15,K15)),"",AVERAGE(C15,E15,G15,I15,K15))</f>
        <v/>
      </c>
      <c r="N15" s="34" t="str">
        <f t="shared" si="0"/>
        <v/>
      </c>
      <c r="Q15" s="30">
        <f ca="1">Q$9-4</f>
        <v>2019</v>
      </c>
    </row>
    <row r="16" spans="1:17">
      <c r="A16" s="26" t="s">
        <v>16</v>
      </c>
      <c r="B16" s="11" t="s">
        <v>17</v>
      </c>
      <c r="C16" s="27"/>
      <c r="D16" s="35" t="str">
        <f t="shared" si="1"/>
        <v/>
      </c>
      <c r="E16" s="27"/>
      <c r="F16" s="35" t="str">
        <f t="shared" si="1"/>
        <v/>
      </c>
      <c r="G16" s="27"/>
      <c r="H16" s="35" t="str">
        <f>IF(G$13&lt;&gt;0,G16/G$13*100,"")</f>
        <v/>
      </c>
      <c r="I16" s="27"/>
      <c r="J16" s="35" t="str">
        <f>IF(I$13&lt;&gt;0,I16/I$13*100,"")</f>
        <v/>
      </c>
      <c r="K16" s="27"/>
      <c r="L16" s="35" t="str">
        <f>IF(K$13&lt;&gt;0,K16/K$13*100,"")</f>
        <v/>
      </c>
      <c r="M16" s="23" t="str">
        <f t="shared" si="2"/>
        <v/>
      </c>
      <c r="N16" s="34" t="str">
        <f t="shared" si="0"/>
        <v/>
      </c>
      <c r="Q16" s="31">
        <f ca="1">DATE(Q15,1,1)</f>
        <v>43466</v>
      </c>
    </row>
    <row r="17" spans="1:17">
      <c r="A17" s="36" t="s">
        <v>18</v>
      </c>
      <c r="B17" s="37"/>
      <c r="C17" s="38">
        <f>SUM(C13:C16)</f>
        <v>0</v>
      </c>
      <c r="D17" s="38"/>
      <c r="E17" s="38">
        <f>SUM(E13:E16)</f>
        <v>0</v>
      </c>
      <c r="F17" s="38"/>
      <c r="G17" s="38">
        <f>SUM(G13:G16)</f>
        <v>0</v>
      </c>
      <c r="H17" s="38"/>
      <c r="I17" s="38">
        <f>SUM(I13:I16)</f>
        <v>0</v>
      </c>
      <c r="J17" s="38"/>
      <c r="K17" s="38">
        <f>SUM(K13:K16)</f>
        <v>0</v>
      </c>
      <c r="L17" s="38"/>
      <c r="M17" s="38">
        <f t="shared" si="2"/>
        <v>0</v>
      </c>
      <c r="N17" s="39"/>
      <c r="Q17" s="31">
        <f ca="1">DATE(Q15,12,31)</f>
        <v>43830</v>
      </c>
    </row>
    <row r="18" spans="1:17">
      <c r="A18" s="40"/>
      <c r="B18" s="11"/>
      <c r="C18" s="32"/>
      <c r="D18" s="24"/>
      <c r="E18" s="32"/>
      <c r="F18" s="24"/>
      <c r="G18" s="32"/>
      <c r="H18" s="24"/>
      <c r="I18" s="32"/>
      <c r="J18" s="24"/>
      <c r="K18" s="32"/>
      <c r="L18" s="24"/>
      <c r="M18" s="23"/>
      <c r="N18" s="34"/>
      <c r="Q18" s="30"/>
    </row>
    <row r="19" spans="1:17">
      <c r="A19" s="21" t="s">
        <v>19</v>
      </c>
      <c r="B19" s="22"/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34"/>
      <c r="Q19" s="30">
        <f ca="1">Q$9-3</f>
        <v>2020</v>
      </c>
    </row>
    <row r="20" spans="1:17">
      <c r="A20" s="41" t="s">
        <v>20</v>
      </c>
      <c r="B20" s="11" t="s">
        <v>21</v>
      </c>
      <c r="C20" s="27"/>
      <c r="D20" s="35" t="str">
        <f t="shared" ref="D20:F39" si="3">IF(C$13&lt;&gt;0,C20/C$13*100,"")</f>
        <v/>
      </c>
      <c r="E20" s="27"/>
      <c r="F20" s="35" t="str">
        <f t="shared" si="3"/>
        <v/>
      </c>
      <c r="G20" s="27"/>
      <c r="H20" s="35" t="str">
        <f t="shared" ref="H20:H39" si="4">IF(G$13&lt;&gt;0,G20/G$13*100,"")</f>
        <v/>
      </c>
      <c r="I20" s="27"/>
      <c r="J20" s="35" t="str">
        <f t="shared" ref="J20:J39" si="5">IF(I$13&lt;&gt;0,I20/I$13*100,"")</f>
        <v/>
      </c>
      <c r="K20" s="27"/>
      <c r="L20" s="35" t="str">
        <f t="shared" ref="L20:L39" si="6">IF(K$13&lt;&gt;0,K20/K$13*100,"")</f>
        <v/>
      </c>
      <c r="M20" s="23" t="str">
        <f t="shared" si="2"/>
        <v/>
      </c>
      <c r="N20" s="34" t="str">
        <f t="shared" si="0"/>
        <v/>
      </c>
      <c r="Q20" s="31">
        <f ca="1">DATE(Q19,1,1)</f>
        <v>43831</v>
      </c>
    </row>
    <row r="21" spans="1:17">
      <c r="A21" s="41" t="s">
        <v>22</v>
      </c>
      <c r="B21" s="11" t="s">
        <v>23</v>
      </c>
      <c r="C21" s="27"/>
      <c r="D21" s="35" t="str">
        <f t="shared" si="3"/>
        <v/>
      </c>
      <c r="E21" s="27"/>
      <c r="F21" s="35" t="str">
        <f t="shared" si="3"/>
        <v/>
      </c>
      <c r="G21" s="27"/>
      <c r="H21" s="35" t="str">
        <f t="shared" si="4"/>
        <v/>
      </c>
      <c r="I21" s="27"/>
      <c r="J21" s="35" t="str">
        <f t="shared" si="5"/>
        <v/>
      </c>
      <c r="K21" s="27"/>
      <c r="L21" s="35" t="str">
        <f t="shared" si="6"/>
        <v/>
      </c>
      <c r="M21" s="23" t="str">
        <f t="shared" si="2"/>
        <v/>
      </c>
      <c r="N21" s="34" t="str">
        <f t="shared" si="0"/>
        <v/>
      </c>
      <c r="Q21" s="31"/>
    </row>
    <row r="22" spans="1:17">
      <c r="A22" s="41" t="s">
        <v>24</v>
      </c>
      <c r="B22" s="11" t="s">
        <v>25</v>
      </c>
      <c r="C22" s="27"/>
      <c r="D22" s="35" t="str">
        <f t="shared" si="3"/>
        <v/>
      </c>
      <c r="E22" s="27"/>
      <c r="F22" s="35" t="str">
        <f t="shared" si="3"/>
        <v/>
      </c>
      <c r="G22" s="27"/>
      <c r="H22" s="35" t="str">
        <f t="shared" si="4"/>
        <v/>
      </c>
      <c r="I22" s="27"/>
      <c r="J22" s="35" t="str">
        <f t="shared" si="5"/>
        <v/>
      </c>
      <c r="K22" s="27"/>
      <c r="L22" s="35" t="str">
        <f t="shared" si="6"/>
        <v/>
      </c>
      <c r="M22" s="23" t="str">
        <f t="shared" si="2"/>
        <v/>
      </c>
      <c r="N22" s="34" t="str">
        <f t="shared" si="0"/>
        <v/>
      </c>
      <c r="Q22" s="31">
        <f ca="1">DATE(Q19,12,31)</f>
        <v>44196</v>
      </c>
    </row>
    <row r="23" spans="1:17">
      <c r="A23" s="41" t="s">
        <v>26</v>
      </c>
      <c r="B23" s="11" t="s">
        <v>27</v>
      </c>
      <c r="C23" s="27"/>
      <c r="D23" s="35" t="str">
        <f t="shared" si="3"/>
        <v/>
      </c>
      <c r="E23" s="27"/>
      <c r="F23" s="35" t="str">
        <f t="shared" si="3"/>
        <v/>
      </c>
      <c r="G23" s="27"/>
      <c r="H23" s="35" t="str">
        <f t="shared" si="4"/>
        <v/>
      </c>
      <c r="I23" s="27"/>
      <c r="J23" s="35" t="str">
        <f t="shared" si="5"/>
        <v/>
      </c>
      <c r="K23" s="27"/>
      <c r="L23" s="35" t="str">
        <f t="shared" si="6"/>
        <v/>
      </c>
      <c r="M23" s="23" t="str">
        <f t="shared" si="2"/>
        <v/>
      </c>
      <c r="N23" s="34" t="str">
        <f t="shared" si="0"/>
        <v/>
      </c>
      <c r="Q23" s="31"/>
    </row>
    <row r="24" spans="1:17">
      <c r="A24" s="42" t="s">
        <v>28</v>
      </c>
      <c r="B24" s="11" t="s">
        <v>29</v>
      </c>
      <c r="C24" s="27"/>
      <c r="D24" s="35" t="str">
        <f t="shared" si="3"/>
        <v/>
      </c>
      <c r="E24" s="27"/>
      <c r="F24" s="35" t="str">
        <f t="shared" si="3"/>
        <v/>
      </c>
      <c r="G24" s="27"/>
      <c r="H24" s="35" t="str">
        <f t="shared" si="4"/>
        <v/>
      </c>
      <c r="I24" s="27"/>
      <c r="J24" s="35" t="str">
        <f t="shared" si="5"/>
        <v/>
      </c>
      <c r="K24" s="27"/>
      <c r="L24" s="35" t="str">
        <f t="shared" si="6"/>
        <v/>
      </c>
      <c r="M24" s="23" t="str">
        <f t="shared" si="2"/>
        <v/>
      </c>
      <c r="N24" s="34" t="str">
        <f t="shared" si="0"/>
        <v/>
      </c>
      <c r="Q24" s="30"/>
    </row>
    <row r="25" spans="1:17">
      <c r="A25" s="26" t="s">
        <v>30</v>
      </c>
      <c r="B25" s="11" t="s">
        <v>31</v>
      </c>
      <c r="C25" s="27"/>
      <c r="D25" s="35" t="str">
        <f t="shared" si="3"/>
        <v/>
      </c>
      <c r="E25" s="27"/>
      <c r="F25" s="35" t="str">
        <f t="shared" si="3"/>
        <v/>
      </c>
      <c r="G25" s="27"/>
      <c r="H25" s="35" t="str">
        <f t="shared" si="4"/>
        <v/>
      </c>
      <c r="I25" s="27"/>
      <c r="J25" s="35" t="str">
        <f t="shared" si="5"/>
        <v/>
      </c>
      <c r="K25" s="27"/>
      <c r="L25" s="35" t="str">
        <f t="shared" si="6"/>
        <v/>
      </c>
      <c r="M25" s="23" t="str">
        <f t="shared" si="2"/>
        <v/>
      </c>
      <c r="N25" s="34" t="str">
        <f t="shared" si="0"/>
        <v/>
      </c>
      <c r="Q25" s="30">
        <f ca="1">Q$9-2</f>
        <v>2021</v>
      </c>
    </row>
    <row r="26" spans="1:17">
      <c r="A26" s="26" t="s">
        <v>32</v>
      </c>
      <c r="B26" s="11" t="s">
        <v>33</v>
      </c>
      <c r="C26" s="27"/>
      <c r="D26" s="35" t="str">
        <f t="shared" si="3"/>
        <v/>
      </c>
      <c r="E26" s="27"/>
      <c r="F26" s="35" t="str">
        <f t="shared" si="3"/>
        <v/>
      </c>
      <c r="G26" s="27"/>
      <c r="H26" s="35" t="str">
        <f t="shared" si="4"/>
        <v/>
      </c>
      <c r="I26" s="27"/>
      <c r="J26" s="35" t="str">
        <f t="shared" si="5"/>
        <v/>
      </c>
      <c r="K26" s="27"/>
      <c r="L26" s="35" t="str">
        <f t="shared" si="6"/>
        <v/>
      </c>
      <c r="M26" s="23" t="str">
        <f t="shared" si="2"/>
        <v/>
      </c>
      <c r="N26" s="34" t="str">
        <f t="shared" si="0"/>
        <v/>
      </c>
      <c r="Q26" s="31">
        <f ca="1">DATE(Q25,1,1)</f>
        <v>44197</v>
      </c>
    </row>
    <row r="27" spans="1:17">
      <c r="A27" s="26" t="s">
        <v>34</v>
      </c>
      <c r="B27" s="11" t="s">
        <v>35</v>
      </c>
      <c r="C27" s="27"/>
      <c r="D27" s="35" t="str">
        <f t="shared" si="3"/>
        <v/>
      </c>
      <c r="E27" s="27"/>
      <c r="F27" s="35" t="str">
        <f t="shared" si="3"/>
        <v/>
      </c>
      <c r="G27" s="27"/>
      <c r="H27" s="35" t="str">
        <f t="shared" si="4"/>
        <v/>
      </c>
      <c r="I27" s="27"/>
      <c r="J27" s="35" t="str">
        <f t="shared" si="5"/>
        <v/>
      </c>
      <c r="K27" s="27"/>
      <c r="L27" s="35" t="str">
        <f t="shared" si="6"/>
        <v/>
      </c>
      <c r="M27" s="23" t="str">
        <f t="shared" si="2"/>
        <v/>
      </c>
      <c r="N27" s="34" t="str">
        <f t="shared" si="0"/>
        <v/>
      </c>
      <c r="Q27" s="31">
        <f ca="1">DATE(Q25,12,31)</f>
        <v>44561</v>
      </c>
    </row>
    <row r="28" spans="1:17">
      <c r="A28" s="26" t="s">
        <v>36</v>
      </c>
      <c r="B28" s="11" t="s">
        <v>37</v>
      </c>
      <c r="C28" s="27"/>
      <c r="D28" s="35" t="str">
        <f t="shared" si="3"/>
        <v/>
      </c>
      <c r="E28" s="27"/>
      <c r="F28" s="35" t="str">
        <f t="shared" si="3"/>
        <v/>
      </c>
      <c r="G28" s="27"/>
      <c r="H28" s="35" t="str">
        <f t="shared" si="4"/>
        <v/>
      </c>
      <c r="I28" s="27"/>
      <c r="J28" s="35" t="str">
        <f t="shared" si="5"/>
        <v/>
      </c>
      <c r="K28" s="27"/>
      <c r="L28" s="35" t="str">
        <f t="shared" si="6"/>
        <v/>
      </c>
      <c r="M28" s="23" t="str">
        <f t="shared" si="2"/>
        <v/>
      </c>
      <c r="N28" s="34" t="str">
        <f t="shared" si="0"/>
        <v/>
      </c>
      <c r="Q28" s="30"/>
    </row>
    <row r="29" spans="1:17">
      <c r="A29" s="26" t="s">
        <v>38</v>
      </c>
      <c r="B29" s="11" t="s">
        <v>39</v>
      </c>
      <c r="C29" s="27"/>
      <c r="D29" s="35" t="str">
        <f t="shared" si="3"/>
        <v/>
      </c>
      <c r="E29" s="27"/>
      <c r="F29" s="35" t="str">
        <f t="shared" si="3"/>
        <v/>
      </c>
      <c r="G29" s="27"/>
      <c r="H29" s="35" t="str">
        <f t="shared" si="4"/>
        <v/>
      </c>
      <c r="I29" s="27"/>
      <c r="J29" s="35" t="str">
        <f t="shared" si="5"/>
        <v/>
      </c>
      <c r="K29" s="27"/>
      <c r="L29" s="35" t="str">
        <f t="shared" si="6"/>
        <v/>
      </c>
      <c r="M29" s="23" t="str">
        <f t="shared" si="2"/>
        <v/>
      </c>
      <c r="N29" s="34" t="str">
        <f t="shared" si="0"/>
        <v/>
      </c>
      <c r="Q29" s="30">
        <f ca="1">Q$9-1</f>
        <v>2022</v>
      </c>
    </row>
    <row r="30" spans="1:17">
      <c r="A30" s="42" t="s">
        <v>40</v>
      </c>
      <c r="B30" s="11"/>
      <c r="C30" s="27"/>
      <c r="D30" s="35" t="str">
        <f t="shared" si="3"/>
        <v/>
      </c>
      <c r="E30" s="27"/>
      <c r="F30" s="35" t="str">
        <f t="shared" si="3"/>
        <v/>
      </c>
      <c r="G30" s="27"/>
      <c r="H30" s="35" t="str">
        <f t="shared" si="4"/>
        <v/>
      </c>
      <c r="I30" s="27"/>
      <c r="J30" s="35" t="str">
        <f t="shared" si="5"/>
        <v/>
      </c>
      <c r="K30" s="27"/>
      <c r="L30" s="35" t="str">
        <f t="shared" si="6"/>
        <v/>
      </c>
      <c r="M30" s="23" t="str">
        <f t="shared" si="2"/>
        <v/>
      </c>
      <c r="N30" s="34" t="str">
        <f t="shared" si="0"/>
        <v/>
      </c>
      <c r="Q30" s="31">
        <f ca="1">DATE(Q29,1,1)</f>
        <v>44562</v>
      </c>
    </row>
    <row r="31" spans="1:17">
      <c r="A31" s="26" t="s">
        <v>41</v>
      </c>
      <c r="B31" s="11" t="s">
        <v>42</v>
      </c>
      <c r="C31" s="27"/>
      <c r="D31" s="35" t="str">
        <f t="shared" si="3"/>
        <v/>
      </c>
      <c r="E31" s="27"/>
      <c r="F31" s="35" t="str">
        <f t="shared" si="3"/>
        <v/>
      </c>
      <c r="G31" s="27"/>
      <c r="H31" s="35" t="str">
        <f t="shared" si="4"/>
        <v/>
      </c>
      <c r="I31" s="27"/>
      <c r="J31" s="35" t="str">
        <f t="shared" si="5"/>
        <v/>
      </c>
      <c r="K31" s="27"/>
      <c r="L31" s="35" t="str">
        <f t="shared" si="6"/>
        <v/>
      </c>
      <c r="M31" s="23" t="str">
        <f t="shared" si="2"/>
        <v/>
      </c>
      <c r="N31" s="34" t="str">
        <f t="shared" si="0"/>
        <v/>
      </c>
      <c r="Q31" s="31">
        <f ca="1">DATE(Q29,12,31)</f>
        <v>44926</v>
      </c>
    </row>
    <row r="32" spans="1:17">
      <c r="A32" s="26" t="s">
        <v>43</v>
      </c>
      <c r="B32" s="11" t="s">
        <v>42</v>
      </c>
      <c r="C32" s="27"/>
      <c r="D32" s="35" t="str">
        <f t="shared" si="3"/>
        <v/>
      </c>
      <c r="E32" s="27"/>
      <c r="F32" s="35" t="str">
        <f t="shared" si="3"/>
        <v/>
      </c>
      <c r="G32" s="27"/>
      <c r="H32" s="35" t="str">
        <f t="shared" si="4"/>
        <v/>
      </c>
      <c r="I32" s="27"/>
      <c r="J32" s="35" t="str">
        <f t="shared" si="5"/>
        <v/>
      </c>
      <c r="K32" s="27"/>
      <c r="L32" s="35" t="str">
        <f t="shared" si="6"/>
        <v/>
      </c>
      <c r="M32" s="23" t="str">
        <f t="shared" si="2"/>
        <v/>
      </c>
      <c r="N32" s="34" t="str">
        <f t="shared" si="0"/>
        <v/>
      </c>
    </row>
    <row r="33" spans="1:15">
      <c r="A33" s="26" t="s">
        <v>44</v>
      </c>
      <c r="B33" s="11" t="s">
        <v>45</v>
      </c>
      <c r="C33" s="27"/>
      <c r="D33" s="35" t="str">
        <f t="shared" si="3"/>
        <v/>
      </c>
      <c r="E33" s="27"/>
      <c r="F33" s="35" t="str">
        <f t="shared" si="3"/>
        <v/>
      </c>
      <c r="G33" s="27"/>
      <c r="H33" s="35" t="str">
        <f t="shared" si="4"/>
        <v/>
      </c>
      <c r="I33" s="27"/>
      <c r="J33" s="35" t="str">
        <f t="shared" si="5"/>
        <v/>
      </c>
      <c r="K33" s="27"/>
      <c r="L33" s="35" t="str">
        <f t="shared" si="6"/>
        <v/>
      </c>
      <c r="M33" s="23" t="str">
        <f t="shared" si="2"/>
        <v/>
      </c>
      <c r="N33" s="34" t="str">
        <f t="shared" si="0"/>
        <v/>
      </c>
    </row>
    <row r="34" spans="1:15">
      <c r="A34" s="26" t="s">
        <v>46</v>
      </c>
      <c r="B34" s="11" t="s">
        <v>47</v>
      </c>
      <c r="C34" s="27"/>
      <c r="D34" s="35" t="str">
        <f t="shared" si="3"/>
        <v/>
      </c>
      <c r="E34" s="27"/>
      <c r="F34" s="35" t="str">
        <f t="shared" si="3"/>
        <v/>
      </c>
      <c r="G34" s="27"/>
      <c r="H34" s="35" t="str">
        <f t="shared" si="4"/>
        <v/>
      </c>
      <c r="I34" s="27"/>
      <c r="J34" s="35" t="str">
        <f t="shared" si="5"/>
        <v/>
      </c>
      <c r="K34" s="27"/>
      <c r="L34" s="35" t="str">
        <f t="shared" si="6"/>
        <v/>
      </c>
      <c r="M34" s="23" t="str">
        <f t="shared" si="2"/>
        <v/>
      </c>
      <c r="N34" s="34" t="str">
        <f t="shared" si="0"/>
        <v/>
      </c>
      <c r="O34" s="43"/>
    </row>
    <row r="35" spans="1:15">
      <c r="A35" s="44" t="s">
        <v>48</v>
      </c>
      <c r="B35" s="37"/>
      <c r="C35" s="45">
        <f>SUM(C20:C34)</f>
        <v>0</v>
      </c>
      <c r="D35" s="46" t="str">
        <f t="shared" si="3"/>
        <v/>
      </c>
      <c r="E35" s="47">
        <f>SUM(E20:E34)</f>
        <v>0</v>
      </c>
      <c r="F35" s="46" t="str">
        <f t="shared" si="3"/>
        <v/>
      </c>
      <c r="G35" s="45">
        <f>SUM(G20:G34)</f>
        <v>0</v>
      </c>
      <c r="H35" s="46" t="str">
        <f t="shared" si="4"/>
        <v/>
      </c>
      <c r="I35" s="45">
        <f>SUM(I20:I34)</f>
        <v>0</v>
      </c>
      <c r="J35" s="46" t="str">
        <f t="shared" si="5"/>
        <v/>
      </c>
      <c r="K35" s="45">
        <f>SUM(K20:K34)</f>
        <v>0</v>
      </c>
      <c r="L35" s="46" t="str">
        <f t="shared" si="6"/>
        <v/>
      </c>
      <c r="M35" s="45">
        <f t="shared" si="2"/>
        <v>0</v>
      </c>
      <c r="N35" s="48" t="str">
        <f t="shared" si="0"/>
        <v/>
      </c>
    </row>
    <row r="36" spans="1:15">
      <c r="A36" s="49" t="s">
        <v>49</v>
      </c>
      <c r="B36" s="50"/>
      <c r="C36" s="51">
        <f>C17-C35</f>
        <v>0</v>
      </c>
      <c r="D36" s="52" t="str">
        <f t="shared" si="3"/>
        <v/>
      </c>
      <c r="E36" s="51">
        <f>E17-E35</f>
        <v>0</v>
      </c>
      <c r="F36" s="52" t="str">
        <f t="shared" si="3"/>
        <v/>
      </c>
      <c r="G36" s="51">
        <f>G17-G35</f>
        <v>0</v>
      </c>
      <c r="H36" s="52" t="str">
        <f t="shared" si="4"/>
        <v/>
      </c>
      <c r="I36" s="51">
        <f>I17-I35</f>
        <v>0</v>
      </c>
      <c r="J36" s="52" t="str">
        <f t="shared" si="5"/>
        <v/>
      </c>
      <c r="K36" s="51">
        <f>K17-K35</f>
        <v>0</v>
      </c>
      <c r="L36" s="52" t="str">
        <f t="shared" si="6"/>
        <v/>
      </c>
      <c r="M36" s="51">
        <f t="shared" si="2"/>
        <v>0</v>
      </c>
      <c r="N36" s="53" t="str">
        <f t="shared" si="0"/>
        <v/>
      </c>
    </row>
    <row r="37" spans="1:15" ht="36" customHeight="1">
      <c r="A37" s="54" t="s">
        <v>50</v>
      </c>
      <c r="B37" s="55" t="s">
        <v>51</v>
      </c>
      <c r="C37" s="56"/>
      <c r="D37" s="57" t="str">
        <f t="shared" si="3"/>
        <v/>
      </c>
      <c r="E37" s="56"/>
      <c r="F37" s="57" t="str">
        <f t="shared" si="3"/>
        <v/>
      </c>
      <c r="G37" s="56"/>
      <c r="H37" s="57" t="str">
        <f t="shared" si="4"/>
        <v/>
      </c>
      <c r="I37" s="56"/>
      <c r="J37" s="57" t="str">
        <f t="shared" si="5"/>
        <v/>
      </c>
      <c r="K37" s="56"/>
      <c r="L37" s="57" t="str">
        <f t="shared" si="6"/>
        <v/>
      </c>
      <c r="M37" s="58" t="str">
        <f t="shared" si="2"/>
        <v/>
      </c>
      <c r="N37" s="59" t="str">
        <f t="shared" si="0"/>
        <v/>
      </c>
    </row>
    <row r="38" spans="1:15" s="62" customFormat="1" ht="36" customHeight="1">
      <c r="A38" s="54" t="s">
        <v>52</v>
      </c>
      <c r="B38" s="60" t="s">
        <v>53</v>
      </c>
      <c r="C38" s="56"/>
      <c r="D38" s="61" t="str">
        <f t="shared" si="3"/>
        <v/>
      </c>
      <c r="E38" s="56"/>
      <c r="F38" s="61" t="str">
        <f t="shared" si="3"/>
        <v/>
      </c>
      <c r="G38" s="56"/>
      <c r="H38" s="61" t="str">
        <f t="shared" si="4"/>
        <v/>
      </c>
      <c r="I38" s="56"/>
      <c r="J38" s="61" t="str">
        <f t="shared" si="5"/>
        <v/>
      </c>
      <c r="K38" s="56"/>
      <c r="L38" s="61" t="str">
        <f t="shared" si="6"/>
        <v/>
      </c>
      <c r="M38" s="58" t="str">
        <f t="shared" si="2"/>
        <v/>
      </c>
      <c r="N38" s="59" t="str">
        <f t="shared" si="0"/>
        <v/>
      </c>
    </row>
    <row r="39" spans="1:15">
      <c r="A39" s="36" t="s">
        <v>54</v>
      </c>
      <c r="B39" s="37"/>
      <c r="C39" s="45">
        <f>C37-C38</f>
        <v>0</v>
      </c>
      <c r="D39" s="46" t="str">
        <f t="shared" si="3"/>
        <v/>
      </c>
      <c r="E39" s="45">
        <f>E37-E38</f>
        <v>0</v>
      </c>
      <c r="F39" s="46" t="str">
        <f t="shared" si="3"/>
        <v/>
      </c>
      <c r="G39" s="45">
        <f>G37-G38</f>
        <v>0</v>
      </c>
      <c r="H39" s="46" t="str">
        <f t="shared" si="4"/>
        <v/>
      </c>
      <c r="I39" s="45">
        <f>I37-I38</f>
        <v>0</v>
      </c>
      <c r="J39" s="46" t="str">
        <f t="shared" si="5"/>
        <v/>
      </c>
      <c r="K39" s="45">
        <f>K37-K38</f>
        <v>0</v>
      </c>
      <c r="L39" s="46" t="str">
        <f t="shared" si="6"/>
        <v/>
      </c>
      <c r="M39" s="45">
        <f t="shared" si="2"/>
        <v>0</v>
      </c>
      <c r="N39" s="48" t="str">
        <f t="shared" si="0"/>
        <v/>
      </c>
    </row>
    <row r="40" spans="1:15">
      <c r="A40" s="63"/>
      <c r="B40" s="11"/>
      <c r="C40" s="64"/>
      <c r="D40" s="35"/>
      <c r="E40" s="64"/>
      <c r="F40" s="35"/>
      <c r="G40" s="64"/>
      <c r="H40" s="35"/>
      <c r="I40" s="64"/>
      <c r="J40" s="35"/>
      <c r="K40" s="64"/>
      <c r="L40" s="35"/>
      <c r="M40" s="64" t="str">
        <f t="shared" si="2"/>
        <v/>
      </c>
      <c r="N40" s="34" t="str">
        <f t="shared" si="0"/>
        <v/>
      </c>
    </row>
    <row r="41" spans="1:15">
      <c r="A41" s="36" t="s">
        <v>55</v>
      </c>
      <c r="B41" s="37" t="s">
        <v>56</v>
      </c>
      <c r="C41" s="45">
        <f>C36+C39</f>
        <v>0</v>
      </c>
      <c r="D41" s="46" t="str">
        <f>IF(C$13&lt;&gt;0,C41/C$13*100,"")</f>
        <v/>
      </c>
      <c r="E41" s="45">
        <f>E36+E39</f>
        <v>0</v>
      </c>
      <c r="F41" s="46" t="str">
        <f>IF(E$13&lt;&gt;0,E41/E$13*100,"")</f>
        <v/>
      </c>
      <c r="G41" s="45">
        <f>G36+G39</f>
        <v>0</v>
      </c>
      <c r="H41" s="46" t="str">
        <f>IF(G$13&lt;&gt;0,G41/G$13*100,"")</f>
        <v/>
      </c>
      <c r="I41" s="45">
        <f>I36+I39</f>
        <v>0</v>
      </c>
      <c r="J41" s="46" t="str">
        <f>IF(I$13&lt;&gt;0,I41/I$13*100,"")</f>
        <v/>
      </c>
      <c r="K41" s="45">
        <f>K36+K39</f>
        <v>0</v>
      </c>
      <c r="L41" s="46" t="str">
        <f>IF(K$13&lt;&gt;0,K41/K$13*100,"")</f>
        <v/>
      </c>
      <c r="M41" s="45">
        <f t="shared" si="2"/>
        <v>0</v>
      </c>
      <c r="N41" s="48" t="str">
        <f t="shared" si="0"/>
        <v/>
      </c>
    </row>
    <row r="42" spans="1:15">
      <c r="A42" s="26"/>
      <c r="B42" s="11"/>
      <c r="C42" s="65"/>
      <c r="D42" s="35"/>
      <c r="E42" s="65"/>
      <c r="F42" s="35"/>
      <c r="G42" s="65"/>
      <c r="H42" s="35"/>
      <c r="I42" s="65"/>
      <c r="J42" s="35"/>
      <c r="K42" s="65"/>
      <c r="L42" s="35"/>
      <c r="M42" s="65" t="str">
        <f t="shared" si="2"/>
        <v/>
      </c>
      <c r="N42" s="34" t="str">
        <f t="shared" si="0"/>
        <v/>
      </c>
    </row>
    <row r="43" spans="1:15">
      <c r="A43" s="66" t="s">
        <v>57</v>
      </c>
      <c r="B43" s="22"/>
      <c r="C43" s="65"/>
      <c r="D43" s="35"/>
      <c r="E43" s="65"/>
      <c r="F43" s="35"/>
      <c r="G43" s="65"/>
      <c r="H43" s="35"/>
      <c r="I43" s="65"/>
      <c r="J43" s="35"/>
      <c r="K43" s="65"/>
      <c r="L43" s="35"/>
      <c r="M43" s="65" t="str">
        <f t="shared" si="2"/>
        <v/>
      </c>
      <c r="N43" s="34" t="str">
        <f t="shared" si="0"/>
        <v/>
      </c>
    </row>
    <row r="44" spans="1:15" ht="13.5" customHeight="1">
      <c r="A44" s="40" t="s">
        <v>58</v>
      </c>
      <c r="B44" s="11"/>
      <c r="C44" s="65"/>
      <c r="D44" s="35"/>
      <c r="E44" s="65"/>
      <c r="F44" s="35"/>
      <c r="G44" s="65"/>
      <c r="H44" s="35"/>
      <c r="I44" s="65"/>
      <c r="J44" s="35"/>
      <c r="K44" s="65"/>
      <c r="L44" s="35"/>
      <c r="M44" s="65" t="str">
        <f t="shared" si="2"/>
        <v/>
      </c>
      <c r="N44" s="34" t="str">
        <f t="shared" si="0"/>
        <v/>
      </c>
    </row>
    <row r="45" spans="1:15">
      <c r="A45" s="67" t="s">
        <v>59</v>
      </c>
      <c r="B45" s="11" t="s">
        <v>39</v>
      </c>
      <c r="C45" s="65">
        <f>C29</f>
        <v>0</v>
      </c>
      <c r="D45" s="35" t="str">
        <f t="shared" ref="D45:F47" si="7">IF(C$13&lt;&gt;0,C45/C$13*100,"")</f>
        <v/>
      </c>
      <c r="E45" s="65">
        <f>E29</f>
        <v>0</v>
      </c>
      <c r="F45" s="35" t="str">
        <f t="shared" si="7"/>
        <v/>
      </c>
      <c r="G45" s="65">
        <f>G29</f>
        <v>0</v>
      </c>
      <c r="H45" s="35" t="str">
        <f>IF(G$13&lt;&gt;0,G45/G$13*100,"")</f>
        <v/>
      </c>
      <c r="I45" s="65">
        <f>I29</f>
        <v>0</v>
      </c>
      <c r="J45" s="35" t="str">
        <f>IF(I$13&lt;&gt;0,I45/I$13*100,"")</f>
        <v/>
      </c>
      <c r="K45" s="65">
        <f>K29</f>
        <v>0</v>
      </c>
      <c r="L45" s="35" t="str">
        <f>IF(K$13&lt;&gt;0,K45/K$13*100,"")</f>
        <v/>
      </c>
      <c r="M45" s="65">
        <f t="shared" si="2"/>
        <v>0</v>
      </c>
      <c r="N45" s="34" t="str">
        <f t="shared" si="0"/>
        <v/>
      </c>
    </row>
    <row r="46" spans="1:15">
      <c r="A46" s="41" t="s">
        <v>60</v>
      </c>
      <c r="B46" s="68"/>
      <c r="C46" s="65">
        <f>C30</f>
        <v>0</v>
      </c>
      <c r="D46" s="35" t="str">
        <f t="shared" si="7"/>
        <v/>
      </c>
      <c r="E46" s="65">
        <f>E30</f>
        <v>0</v>
      </c>
      <c r="F46" s="35" t="str">
        <f t="shared" si="7"/>
        <v/>
      </c>
      <c r="G46" s="65">
        <f>G30</f>
        <v>0</v>
      </c>
      <c r="H46" s="35" t="str">
        <f>IF(G$13&lt;&gt;0,G46/G$13*100,"")</f>
        <v/>
      </c>
      <c r="I46" s="65">
        <f>I30</f>
        <v>0</v>
      </c>
      <c r="J46" s="35" t="str">
        <f>IF(I$13&lt;&gt;0,I46/I$13*100,"")</f>
        <v/>
      </c>
      <c r="K46" s="65">
        <f>K30</f>
        <v>0</v>
      </c>
      <c r="L46" s="35" t="str">
        <f>IF(K$13&lt;&gt;0,K46/K$13*100,"")</f>
        <v/>
      </c>
      <c r="M46" s="65">
        <f t="shared" si="2"/>
        <v>0</v>
      </c>
      <c r="N46" s="34" t="str">
        <f t="shared" si="0"/>
        <v/>
      </c>
    </row>
    <row r="47" spans="1:15">
      <c r="A47" s="26" t="s">
        <v>61</v>
      </c>
      <c r="B47" s="68"/>
      <c r="C47" s="69"/>
      <c r="D47" s="35" t="str">
        <f t="shared" si="7"/>
        <v/>
      </c>
      <c r="E47" s="69"/>
      <c r="F47" s="35" t="str">
        <f t="shared" si="7"/>
        <v/>
      </c>
      <c r="G47" s="69"/>
      <c r="H47" s="35" t="str">
        <f>IF(G$13&lt;&gt;0,G47/G$13*100,"")</f>
        <v/>
      </c>
      <c r="I47" s="69"/>
      <c r="J47" s="35" t="str">
        <f>IF(I$13&lt;&gt;0,I47/I$13*100,"")</f>
        <v/>
      </c>
      <c r="K47" s="69"/>
      <c r="L47" s="35" t="str">
        <f>IF(K$13&lt;&gt;0,K47/K$13*100,"")</f>
        <v/>
      </c>
      <c r="M47" s="23" t="str">
        <f t="shared" si="2"/>
        <v/>
      </c>
      <c r="N47" s="34" t="str">
        <f t="shared" si="0"/>
        <v/>
      </c>
    </row>
    <row r="48" spans="1:15" s="62" customFormat="1" ht="28.5" customHeight="1">
      <c r="A48" s="70" t="s">
        <v>62</v>
      </c>
      <c r="B48" s="71"/>
      <c r="C48" s="72">
        <f>SUM(C41:C47)</f>
        <v>0</v>
      </c>
      <c r="D48" s="73" t="str">
        <f>IF(C$13&lt;&gt;0,C48/C$13*100,"")</f>
        <v/>
      </c>
      <c r="E48" s="72">
        <f>SUM(E41:E47)</f>
        <v>0</v>
      </c>
      <c r="F48" s="73" t="str">
        <f>IF(E$13&lt;&gt;0,E48/E$13*100,"")</f>
        <v/>
      </c>
      <c r="G48" s="72">
        <f>SUM(G41:G47)</f>
        <v>0</v>
      </c>
      <c r="H48" s="73" t="str">
        <f>IF(G$13&lt;&gt;0,G48/G$13*100,"")</f>
        <v/>
      </c>
      <c r="I48" s="72">
        <f>SUM(I41:I47)</f>
        <v>0</v>
      </c>
      <c r="J48" s="73" t="str">
        <f>IF(I$13&lt;&gt;0,I48/I$13*100,"")</f>
        <v/>
      </c>
      <c r="K48" s="72">
        <f>SUM(K41:K47)</f>
        <v>0</v>
      </c>
      <c r="L48" s="73" t="str">
        <f>IF(K$13&lt;&gt;0,K48/K$13*100,"")</f>
        <v/>
      </c>
      <c r="M48" s="72">
        <f t="shared" si="2"/>
        <v>0</v>
      </c>
      <c r="N48" s="74" t="str">
        <f t="shared" si="0"/>
        <v/>
      </c>
    </row>
    <row r="49" spans="1:14" ht="12" customHeight="1">
      <c r="A49" s="553" t="s">
        <v>63</v>
      </c>
      <c r="B49" s="11"/>
      <c r="C49" s="65"/>
      <c r="D49" s="35"/>
      <c r="E49" s="65"/>
      <c r="F49" s="35"/>
      <c r="G49" s="65"/>
      <c r="H49" s="35"/>
      <c r="I49" s="65"/>
      <c r="J49" s="35"/>
      <c r="K49" s="65"/>
      <c r="L49" s="35"/>
      <c r="M49" s="65" t="str">
        <f t="shared" si="2"/>
        <v/>
      </c>
      <c r="N49" s="34" t="str">
        <f t="shared" si="0"/>
        <v/>
      </c>
    </row>
    <row r="50" spans="1:14" ht="12" customHeight="1">
      <c r="A50" s="553"/>
      <c r="B50" s="11"/>
      <c r="C50" s="65">
        <f>C28</f>
        <v>0</v>
      </c>
      <c r="D50" s="35" t="str">
        <f>IF(C$13&lt;&gt;0,C50/C$13*100,"")</f>
        <v/>
      </c>
      <c r="E50" s="65">
        <f>E28</f>
        <v>0</v>
      </c>
      <c r="F50" s="35" t="str">
        <f>IF(E$13&lt;&gt;0,E50/E$13*100,"")</f>
        <v/>
      </c>
      <c r="G50" s="65">
        <f>G28</f>
        <v>0</v>
      </c>
      <c r="H50" s="35" t="str">
        <f>IF(G$13&lt;&gt;0,G50/G$13*100,"")</f>
        <v/>
      </c>
      <c r="I50" s="65">
        <f>I28</f>
        <v>0</v>
      </c>
      <c r="J50" s="35" t="str">
        <f>IF(I$13&lt;&gt;0,I50/I$13*100,"")</f>
        <v/>
      </c>
      <c r="K50" s="65">
        <f>K28</f>
        <v>0</v>
      </c>
      <c r="L50" s="35" t="str">
        <f>IF(K$13&lt;&gt;0,K50/K$13*100,"")</f>
        <v/>
      </c>
      <c r="M50" s="65">
        <f t="shared" si="2"/>
        <v>0</v>
      </c>
      <c r="N50" s="34" t="str">
        <f t="shared" si="0"/>
        <v/>
      </c>
    </row>
    <row r="51" spans="1:14" ht="12" customHeight="1">
      <c r="A51" s="40"/>
      <c r="B51" s="11"/>
      <c r="C51" s="65"/>
      <c r="D51" s="35"/>
      <c r="E51" s="65"/>
      <c r="F51" s="35"/>
      <c r="G51" s="65"/>
      <c r="H51" s="35"/>
      <c r="I51" s="65"/>
      <c r="J51" s="35"/>
      <c r="K51" s="65"/>
      <c r="L51" s="35"/>
      <c r="M51" s="65" t="str">
        <f t="shared" si="2"/>
        <v/>
      </c>
      <c r="N51" s="34" t="str">
        <f t="shared" si="0"/>
        <v/>
      </c>
    </row>
    <row r="52" spans="1:14" ht="49.5" customHeight="1">
      <c r="A52" s="75" t="s">
        <v>64</v>
      </c>
      <c r="B52" s="76"/>
      <c r="C52" s="77">
        <f>C48+C50+C23</f>
        <v>0</v>
      </c>
      <c r="D52" s="78" t="str">
        <f>IF(C$13&lt;&gt;0,C52/C$13*100,"")</f>
        <v/>
      </c>
      <c r="E52" s="77">
        <f>E48+E50+E23</f>
        <v>0</v>
      </c>
      <c r="F52" s="78" t="str">
        <f>IF(E$13&lt;&gt;0,E52/E$13*100,"")</f>
        <v/>
      </c>
      <c r="G52" s="77">
        <f>G48+G50+G23</f>
        <v>0</v>
      </c>
      <c r="H52" s="78" t="str">
        <f>IF(G$13&lt;&gt;0,G52/G$13*100,"")</f>
        <v/>
      </c>
      <c r="I52" s="77">
        <f>I48+I50+I23</f>
        <v>0</v>
      </c>
      <c r="J52" s="78" t="str">
        <f>IF(I$13&lt;&gt;0,I52/I$13*100,"")</f>
        <v/>
      </c>
      <c r="K52" s="77">
        <f>K48+K50+K23</f>
        <v>0</v>
      </c>
      <c r="L52" s="78" t="str">
        <f>IF(K$13&lt;&gt;0,K52/K$13*100,"")</f>
        <v/>
      </c>
      <c r="M52" s="77">
        <f t="shared" si="2"/>
        <v>0</v>
      </c>
      <c r="N52" s="79" t="str">
        <f t="shared" si="0"/>
        <v/>
      </c>
    </row>
    <row r="55" spans="1:14">
      <c r="E55" s="80"/>
    </row>
  </sheetData>
  <sheetProtection sheet="1" objects="1" scenarios="1"/>
  <mergeCells count="15">
    <mergeCell ref="M5:N5"/>
    <mergeCell ref="A1:N1"/>
    <mergeCell ref="A2:N2"/>
    <mergeCell ref="C4:D4"/>
    <mergeCell ref="E4:F4"/>
    <mergeCell ref="G4:H4"/>
    <mergeCell ref="I4:J4"/>
    <mergeCell ref="K4:L4"/>
    <mergeCell ref="M4:N4"/>
    <mergeCell ref="A49:A50"/>
    <mergeCell ref="C5:D5"/>
    <mergeCell ref="E5:F5"/>
    <mergeCell ref="G5:H5"/>
    <mergeCell ref="I5:J5"/>
    <mergeCell ref="K5:L5"/>
  </mergeCells>
  <printOptions horizontalCentered="1" verticalCentered="1"/>
  <pageMargins left="0.59027777777777779" right="0.59027777777777779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58"/>
  <sheetViews>
    <sheetView workbookViewId="0">
      <selection activeCell="C12" sqref="C12"/>
    </sheetView>
  </sheetViews>
  <sheetFormatPr baseColWidth="10" defaultRowHeight="15.75"/>
  <cols>
    <col min="1" max="1" width="3.42578125" style="81" customWidth="1"/>
    <col min="2" max="2" width="41.28515625" style="81" customWidth="1"/>
    <col min="3" max="3" width="15.140625" style="81" customWidth="1"/>
    <col min="4" max="4" width="1.85546875" style="81" customWidth="1"/>
    <col min="5" max="6" width="15.140625" style="81" customWidth="1"/>
    <col min="7" max="7" width="0" style="81" hidden="1" customWidth="1"/>
    <col min="8" max="8" width="0" style="1" hidden="1" customWidth="1"/>
    <col min="9" max="11" width="0" style="81" hidden="1" customWidth="1"/>
    <col min="12" max="16384" width="11.42578125" style="81"/>
  </cols>
  <sheetData>
    <row r="1" spans="1:8">
      <c r="A1" s="561" t="s">
        <v>65</v>
      </c>
      <c r="B1" s="561"/>
      <c r="C1" s="561"/>
      <c r="D1" s="561"/>
      <c r="E1" s="561"/>
      <c r="F1" s="561"/>
      <c r="H1" s="3"/>
    </row>
    <row r="2" spans="1:8">
      <c r="A2" s="562" t="str">
        <f>"AVANT ET APR"&amp;CHAR(200)&amp;"S R"&amp;CHAR(201)&amp;CHAR(201)&amp;"VALUATION    - SCP -"</f>
        <v>AVANT ET APRÈS RÉÉVALUATION    - SCP -</v>
      </c>
      <c r="B2" s="562"/>
      <c r="C2" s="562"/>
      <c r="D2" s="562"/>
      <c r="E2" s="562"/>
      <c r="F2" s="562"/>
    </row>
    <row r="3" spans="1:8">
      <c r="A3" s="563"/>
      <c r="B3" s="564"/>
      <c r="C3" s="82"/>
      <c r="D3" s="83"/>
      <c r="E3" s="84" t="s">
        <v>66</v>
      </c>
      <c r="F3" s="85" t="s">
        <v>67</v>
      </c>
    </row>
    <row r="4" spans="1:8" s="89" customFormat="1">
      <c r="A4" s="563"/>
      <c r="B4" s="564"/>
      <c r="C4" s="86"/>
      <c r="D4" s="86"/>
      <c r="E4" s="87" t="s">
        <v>68</v>
      </c>
      <c r="F4" s="88" t="s">
        <v>68</v>
      </c>
      <c r="H4" s="1"/>
    </row>
    <row r="5" spans="1:8">
      <c r="A5" s="558" t="s">
        <v>69</v>
      </c>
      <c r="B5" s="558"/>
      <c r="C5" s="558"/>
      <c r="D5" s="558"/>
      <c r="E5" s="90">
        <f ca="1">H35</f>
        <v>44926</v>
      </c>
      <c r="F5" s="91">
        <f ca="1">H35</f>
        <v>44926</v>
      </c>
    </row>
    <row r="6" spans="1:8" ht="12.75" customHeight="1">
      <c r="A6" s="92" t="s">
        <v>70</v>
      </c>
      <c r="B6" s="93"/>
      <c r="C6" s="93"/>
      <c r="D6" s="93"/>
      <c r="E6" s="94"/>
      <c r="F6" s="95"/>
    </row>
    <row r="7" spans="1:8" ht="12.75" customHeight="1">
      <c r="A7" s="96" t="s">
        <v>71</v>
      </c>
      <c r="B7" s="97"/>
      <c r="C7" s="97"/>
      <c r="D7" s="97"/>
      <c r="E7" s="98"/>
      <c r="F7" s="95"/>
    </row>
    <row r="8" spans="1:8" ht="12.75" customHeight="1">
      <c r="A8" s="96"/>
      <c r="B8" s="99" t="s">
        <v>72</v>
      </c>
      <c r="C8" s="97"/>
      <c r="D8" s="97"/>
      <c r="E8" s="100"/>
      <c r="F8" s="95">
        <f>E8</f>
        <v>0</v>
      </c>
    </row>
    <row r="9" spans="1:8" ht="12.75" customHeight="1">
      <c r="A9" s="96"/>
      <c r="C9" s="101"/>
      <c r="D9" s="97"/>
      <c r="E9" s="98"/>
      <c r="F9" s="95"/>
    </row>
    <row r="10" spans="1:8" ht="12.75" customHeight="1">
      <c r="A10" s="102"/>
      <c r="B10" s="99" t="s">
        <v>73</v>
      </c>
      <c r="C10" s="99"/>
      <c r="D10" s="99"/>
      <c r="E10" s="100"/>
      <c r="F10" s="95"/>
      <c r="H10" s="28">
        <f ca="1">Tableau_2_1!Q9</f>
        <v>2023</v>
      </c>
    </row>
    <row r="11" spans="1:8" ht="12.75" customHeight="1">
      <c r="A11" s="102"/>
      <c r="B11" s="103" t="s">
        <v>74</v>
      </c>
      <c r="C11" s="104"/>
      <c r="D11" s="105"/>
      <c r="E11" s="98"/>
      <c r="F11" s="106"/>
      <c r="H11" s="28"/>
    </row>
    <row r="12" spans="1:8" ht="12.75" customHeight="1">
      <c r="A12" s="102"/>
      <c r="B12" s="107" t="s">
        <v>75</v>
      </c>
      <c r="C12" s="108" t="str">
        <f>Tableau_2_1!M9</f>
        <v/>
      </c>
      <c r="D12" s="109"/>
      <c r="E12" s="98"/>
      <c r="F12" s="106"/>
      <c r="H12" s="28"/>
    </row>
    <row r="13" spans="1:8" ht="12.75" customHeight="1">
      <c r="A13" s="102"/>
      <c r="B13" s="107" t="s">
        <v>76</v>
      </c>
      <c r="C13" s="110">
        <v>0.85</v>
      </c>
      <c r="D13" s="111"/>
      <c r="E13" s="98"/>
      <c r="F13" s="106"/>
      <c r="H13" s="28"/>
    </row>
    <row r="14" spans="1:8" ht="12.75" customHeight="1">
      <c r="A14" s="102"/>
      <c r="B14" s="112" t="s">
        <v>77</v>
      </c>
      <c r="C14" s="113" t="e">
        <f>C12*C13</f>
        <v>#VALUE!</v>
      </c>
      <c r="D14" s="114"/>
      <c r="E14" s="98"/>
      <c r="F14" s="106"/>
      <c r="H14" s="28"/>
    </row>
    <row r="15" spans="1:8" ht="12.75" customHeight="1">
      <c r="A15" s="102"/>
      <c r="C15" s="101" t="s">
        <v>78</v>
      </c>
      <c r="D15" s="115"/>
      <c r="E15" s="98"/>
      <c r="F15" s="106" t="e">
        <f>C14</f>
        <v>#VALUE!</v>
      </c>
      <c r="H15" s="28"/>
    </row>
    <row r="16" spans="1:8" ht="12.75" customHeight="1">
      <c r="A16" s="116" t="s">
        <v>79</v>
      </c>
      <c r="B16" s="89"/>
      <c r="C16" s="89"/>
      <c r="D16" s="89"/>
      <c r="E16" s="100"/>
      <c r="F16" s="95">
        <f>E16</f>
        <v>0</v>
      </c>
      <c r="H16" s="30"/>
    </row>
    <row r="17" spans="1:8" ht="12.75" customHeight="1">
      <c r="A17" s="116" t="s">
        <v>80</v>
      </c>
      <c r="B17" s="89"/>
      <c r="C17" s="89"/>
      <c r="D17" s="89"/>
      <c r="E17" s="117"/>
      <c r="F17" s="118">
        <f>E17</f>
        <v>0</v>
      </c>
      <c r="H17" s="30">
        <f ca="1">H$10-5</f>
        <v>2018</v>
      </c>
    </row>
    <row r="18" spans="1:8" ht="12.75" customHeight="1">
      <c r="A18" s="92" t="s">
        <v>81</v>
      </c>
      <c r="B18" s="93"/>
      <c r="C18" s="93"/>
      <c r="D18" s="93"/>
      <c r="E18" s="119">
        <f>SUM(E7:E17)</f>
        <v>0</v>
      </c>
      <c r="F18" s="120" t="e">
        <f>SUM(F7:F17)</f>
        <v>#VALUE!</v>
      </c>
      <c r="G18" s="121"/>
      <c r="H18" s="31">
        <f ca="1">DATE(H17,1,1)</f>
        <v>43101</v>
      </c>
    </row>
    <row r="19" spans="1:8" ht="12.75" customHeight="1">
      <c r="A19" s="116"/>
      <c r="B19" s="89"/>
      <c r="C19" s="89"/>
      <c r="D19" s="89"/>
      <c r="E19" s="119"/>
      <c r="F19" s="120"/>
      <c r="H19" s="31">
        <f ca="1">DATE(H17,12,31)</f>
        <v>43465</v>
      </c>
    </row>
    <row r="20" spans="1:8" ht="12.75" customHeight="1">
      <c r="A20" s="92" t="s">
        <v>82</v>
      </c>
      <c r="B20" s="93"/>
      <c r="C20" s="93"/>
      <c r="D20" s="93"/>
      <c r="E20" s="94"/>
      <c r="F20" s="95"/>
      <c r="H20" s="30"/>
    </row>
    <row r="21" spans="1:8" ht="12.75" customHeight="1">
      <c r="A21" s="116" t="s">
        <v>83</v>
      </c>
      <c r="B21" s="89"/>
      <c r="C21" s="89"/>
      <c r="D21" s="89"/>
      <c r="E21" s="100"/>
      <c r="F21" s="95">
        <f>E21</f>
        <v>0</v>
      </c>
      <c r="H21" s="30">
        <f ca="1">H$10-4</f>
        <v>2019</v>
      </c>
    </row>
    <row r="22" spans="1:8" ht="12.75" customHeight="1">
      <c r="A22" s="116" t="s">
        <v>84</v>
      </c>
      <c r="B22" s="89"/>
      <c r="C22" s="89"/>
      <c r="D22" s="89"/>
      <c r="E22" s="100"/>
      <c r="F22" s="95">
        <f>E22</f>
        <v>0</v>
      </c>
      <c r="H22" s="31">
        <f ca="1">DATE(H21,1,1)</f>
        <v>43466</v>
      </c>
    </row>
    <row r="23" spans="1:8" ht="12.75" customHeight="1">
      <c r="A23" s="116" t="s">
        <v>85</v>
      </c>
      <c r="B23" s="89"/>
      <c r="C23" s="89"/>
      <c r="D23" s="89"/>
      <c r="E23" s="94"/>
      <c r="F23" s="106"/>
      <c r="H23" s="31">
        <f ca="1">DATE(H21,12,31)</f>
        <v>43830</v>
      </c>
    </row>
    <row r="24" spans="1:8" ht="12.75" customHeight="1">
      <c r="A24" s="116"/>
      <c r="B24" s="122" t="s">
        <v>86</v>
      </c>
      <c r="C24" s="89"/>
      <c r="D24" s="89"/>
      <c r="E24" s="123"/>
      <c r="F24" s="95">
        <f>E24</f>
        <v>0</v>
      </c>
      <c r="H24" s="30"/>
    </row>
    <row r="25" spans="1:8" ht="12.75" customHeight="1">
      <c r="A25" s="116"/>
      <c r="B25" s="122" t="s">
        <v>87</v>
      </c>
      <c r="C25" s="89"/>
      <c r="D25" s="89"/>
      <c r="E25" s="123"/>
      <c r="F25" s="95">
        <f>E25</f>
        <v>0</v>
      </c>
      <c r="H25" s="30">
        <f ca="1">H$10-3</f>
        <v>2020</v>
      </c>
    </row>
    <row r="26" spans="1:8" ht="12.75" customHeight="1">
      <c r="A26" s="116"/>
      <c r="B26" s="122" t="s">
        <v>88</v>
      </c>
      <c r="C26" s="89"/>
      <c r="D26" s="89"/>
      <c r="E26" s="123"/>
      <c r="F26" s="95">
        <f>E26</f>
        <v>0</v>
      </c>
      <c r="H26" s="31">
        <f ca="1">DATE(H25,1,1)</f>
        <v>43831</v>
      </c>
    </row>
    <row r="27" spans="1:8" ht="12.75" customHeight="1">
      <c r="A27" s="116" t="s">
        <v>89</v>
      </c>
      <c r="B27" s="89"/>
      <c r="C27" s="89"/>
      <c r="D27" s="89"/>
      <c r="E27" s="124"/>
      <c r="F27" s="118">
        <f>E27</f>
        <v>0</v>
      </c>
      <c r="H27" s="31">
        <f ca="1">DATE(H25,12,31)</f>
        <v>44196</v>
      </c>
    </row>
    <row r="28" spans="1:8" ht="12.75" customHeight="1">
      <c r="A28" s="92" t="s">
        <v>90</v>
      </c>
      <c r="B28" s="93"/>
      <c r="C28" s="93"/>
      <c r="D28" s="93"/>
      <c r="E28" s="119">
        <f>SUM(E21:E27)</f>
        <v>0</v>
      </c>
      <c r="F28" s="120">
        <f>SUM(F21:F27)</f>
        <v>0</v>
      </c>
      <c r="H28" s="30"/>
    </row>
    <row r="29" spans="1:8">
      <c r="A29" s="558" t="s">
        <v>91</v>
      </c>
      <c r="B29" s="558"/>
      <c r="C29" s="558"/>
      <c r="D29" s="558"/>
      <c r="E29" s="125">
        <f>E18+E28</f>
        <v>0</v>
      </c>
      <c r="F29" s="126" t="e">
        <f>F18+F28</f>
        <v>#VALUE!</v>
      </c>
      <c r="H29" s="30">
        <f ca="1">H$10-2</f>
        <v>2021</v>
      </c>
    </row>
    <row r="30" spans="1:8" ht="10.5" customHeight="1">
      <c r="A30" s="127"/>
      <c r="B30" s="128"/>
      <c r="C30" s="128"/>
      <c r="D30" s="128"/>
      <c r="E30" s="125"/>
      <c r="F30" s="126"/>
      <c r="H30" s="31">
        <f ca="1">DATE(H29,1,1)</f>
        <v>44197</v>
      </c>
    </row>
    <row r="31" spans="1:8">
      <c r="A31" s="558" t="s">
        <v>92</v>
      </c>
      <c r="B31" s="558"/>
      <c r="C31" s="558"/>
      <c r="D31" s="558"/>
      <c r="E31" s="129"/>
      <c r="F31" s="130"/>
      <c r="H31" s="31">
        <f ca="1">DATE(H29,12,31)</f>
        <v>44561</v>
      </c>
    </row>
    <row r="32" spans="1:8">
      <c r="A32" s="92" t="s">
        <v>93</v>
      </c>
      <c r="B32" s="93"/>
      <c r="C32" s="93"/>
      <c r="D32" s="93"/>
      <c r="E32" s="94"/>
      <c r="F32" s="95"/>
      <c r="H32" s="30"/>
    </row>
    <row r="33" spans="1:8">
      <c r="A33" s="116" t="s">
        <v>94</v>
      </c>
      <c r="B33" s="89"/>
      <c r="C33" s="89"/>
      <c r="D33" s="89"/>
      <c r="E33" s="100"/>
      <c r="F33" s="95">
        <f t="shared" ref="F33:F38" si="0">E33</f>
        <v>0</v>
      </c>
      <c r="H33" s="30">
        <f ca="1">H$10-1</f>
        <v>2022</v>
      </c>
    </row>
    <row r="34" spans="1:8">
      <c r="A34" s="116" t="s">
        <v>95</v>
      </c>
      <c r="B34" s="89"/>
      <c r="C34" s="89"/>
      <c r="D34" s="89"/>
      <c r="E34" s="100"/>
      <c r="F34" s="95">
        <f t="shared" si="0"/>
        <v>0</v>
      </c>
      <c r="H34" s="31">
        <f ca="1">DATE(H33,1,1)</f>
        <v>44562</v>
      </c>
    </row>
    <row r="35" spans="1:8">
      <c r="A35" s="116" t="s">
        <v>96</v>
      </c>
      <c r="B35" s="89"/>
      <c r="C35" s="89"/>
      <c r="D35" s="89"/>
      <c r="E35" s="100"/>
      <c r="F35" s="95">
        <f t="shared" si="0"/>
        <v>0</v>
      </c>
      <c r="H35" s="31">
        <f ca="1">DATE(H33,12,31)</f>
        <v>44926</v>
      </c>
    </row>
    <row r="36" spans="1:8">
      <c r="A36" s="116" t="s">
        <v>97</v>
      </c>
      <c r="B36" s="89"/>
      <c r="C36" s="89"/>
      <c r="D36" s="89"/>
      <c r="E36" s="100"/>
      <c r="F36" s="95">
        <f t="shared" si="0"/>
        <v>0</v>
      </c>
      <c r="H36" s="31"/>
    </row>
    <row r="37" spans="1:8">
      <c r="A37" s="116" t="s">
        <v>98</v>
      </c>
      <c r="B37" s="89"/>
      <c r="C37" s="89"/>
      <c r="D37" s="89"/>
      <c r="E37" s="100"/>
      <c r="F37" s="95">
        <f t="shared" si="0"/>
        <v>0</v>
      </c>
    </row>
    <row r="38" spans="1:8">
      <c r="A38" s="116" t="s">
        <v>99</v>
      </c>
      <c r="B38" s="89"/>
      <c r="C38" s="89"/>
      <c r="D38" s="89"/>
      <c r="E38" s="123"/>
      <c r="F38" s="95">
        <f t="shared" si="0"/>
        <v>0</v>
      </c>
    </row>
    <row r="39" spans="1:8">
      <c r="A39" s="116"/>
      <c r="B39" s="89"/>
      <c r="C39" s="89"/>
      <c r="D39" s="89"/>
      <c r="E39" s="131"/>
      <c r="F39" s="95"/>
    </row>
    <row r="40" spans="1:8">
      <c r="A40" s="132" t="s">
        <v>100</v>
      </c>
      <c r="B40" s="133"/>
      <c r="C40" s="133"/>
      <c r="D40" s="133"/>
      <c r="E40" s="131"/>
      <c r="F40" s="134" t="e">
        <f>C14-E10</f>
        <v>#VALUE!</v>
      </c>
    </row>
    <row r="41" spans="1:8">
      <c r="A41" s="132"/>
      <c r="B41" s="133"/>
      <c r="C41" s="133"/>
      <c r="D41" s="133"/>
      <c r="E41" s="131"/>
      <c r="F41" s="134"/>
    </row>
    <row r="42" spans="1:8">
      <c r="A42" s="558" t="s">
        <v>101</v>
      </c>
      <c r="B42" s="558"/>
      <c r="C42" s="558"/>
      <c r="D42" s="558"/>
      <c r="E42" s="125">
        <f>SUM(E33:E38)</f>
        <v>0</v>
      </c>
      <c r="F42" s="126" t="e">
        <f>SUM(F33:F40)</f>
        <v>#VALUE!</v>
      </c>
    </row>
    <row r="43" spans="1:8">
      <c r="A43" s="135"/>
      <c r="B43" s="136"/>
      <c r="C43" s="136"/>
      <c r="D43" s="136"/>
      <c r="E43" s="119"/>
      <c r="F43" s="120"/>
    </row>
    <row r="44" spans="1:8" ht="14.25" customHeight="1">
      <c r="A44" s="559" t="s">
        <v>102</v>
      </c>
      <c r="B44" s="559"/>
      <c r="C44" s="559"/>
      <c r="D44" s="559"/>
      <c r="E44" s="137">
        <v>0</v>
      </c>
      <c r="F44" s="138">
        <f>E44</f>
        <v>0</v>
      </c>
    </row>
    <row r="45" spans="1:8">
      <c r="A45" s="92" t="s">
        <v>103</v>
      </c>
      <c r="B45" s="93"/>
      <c r="C45" s="93"/>
      <c r="D45" s="93"/>
      <c r="E45" s="94"/>
      <c r="F45" s="95"/>
    </row>
    <row r="46" spans="1:8">
      <c r="A46" s="96" t="s">
        <v>104</v>
      </c>
      <c r="B46" s="97"/>
      <c r="C46" s="97"/>
      <c r="D46" s="97"/>
      <c r="E46" s="100"/>
      <c r="F46" s="95">
        <f t="shared" ref="F46:F51" si="1">E46</f>
        <v>0</v>
      </c>
    </row>
    <row r="47" spans="1:8">
      <c r="A47" s="96" t="s">
        <v>105</v>
      </c>
      <c r="B47" s="97"/>
      <c r="C47" s="97"/>
      <c r="D47" s="97"/>
      <c r="E47" s="100"/>
      <c r="F47" s="95">
        <f t="shared" si="1"/>
        <v>0</v>
      </c>
    </row>
    <row r="48" spans="1:8">
      <c r="A48" s="116" t="s">
        <v>106</v>
      </c>
      <c r="B48" s="89"/>
      <c r="C48" s="89"/>
      <c r="D48" s="89"/>
      <c r="E48" s="100"/>
      <c r="F48" s="95">
        <f t="shared" si="1"/>
        <v>0</v>
      </c>
    </row>
    <row r="49" spans="1:8">
      <c r="A49" s="116" t="s">
        <v>107</v>
      </c>
      <c r="B49" s="89"/>
      <c r="C49" s="89"/>
      <c r="D49" s="89"/>
      <c r="E49" s="123"/>
      <c r="F49" s="95">
        <f t="shared" si="1"/>
        <v>0</v>
      </c>
    </row>
    <row r="50" spans="1:8">
      <c r="A50" s="116" t="s">
        <v>108</v>
      </c>
      <c r="B50" s="89"/>
      <c r="C50" s="89"/>
      <c r="D50" s="89"/>
      <c r="E50" s="123"/>
      <c r="F50" s="95">
        <f t="shared" si="1"/>
        <v>0</v>
      </c>
    </row>
    <row r="51" spans="1:8">
      <c r="A51" s="116" t="s">
        <v>89</v>
      </c>
      <c r="B51" s="89"/>
      <c r="C51" s="89"/>
      <c r="D51" s="89"/>
      <c r="E51" s="124"/>
      <c r="F51" s="118">
        <f t="shared" si="1"/>
        <v>0</v>
      </c>
    </row>
    <row r="52" spans="1:8">
      <c r="A52" s="92" t="s">
        <v>109</v>
      </c>
      <c r="B52" s="93"/>
      <c r="C52" s="93"/>
      <c r="D52" s="93"/>
      <c r="E52" s="119">
        <f>SUM(E46:E51)</f>
        <v>0</v>
      </c>
      <c r="F52" s="120">
        <f>SUM(F46:F51)</f>
        <v>0</v>
      </c>
    </row>
    <row r="53" spans="1:8">
      <c r="A53" s="560" t="s">
        <v>110</v>
      </c>
      <c r="B53" s="560"/>
      <c r="C53" s="560"/>
      <c r="D53" s="560"/>
      <c r="E53" s="139">
        <f>E42+E44+E52</f>
        <v>0</v>
      </c>
      <c r="F53" s="140" t="e">
        <f>F42+F44+F52</f>
        <v>#VALUE!</v>
      </c>
      <c r="G53" s="121"/>
    </row>
    <row r="55" spans="1:8">
      <c r="A55" s="141"/>
      <c r="B55" s="141" t="s">
        <v>111</v>
      </c>
      <c r="C55" s="141"/>
      <c r="D55" s="141"/>
    </row>
    <row r="56" spans="1:8">
      <c r="A56" s="141"/>
      <c r="B56" s="141" t="s">
        <v>112</v>
      </c>
      <c r="C56" s="141"/>
      <c r="D56" s="141"/>
    </row>
    <row r="57" spans="1:8">
      <c r="B57" s="81" t="s">
        <v>113</v>
      </c>
    </row>
    <row r="58" spans="1:8">
      <c r="H58" s="62"/>
    </row>
  </sheetData>
  <sheetProtection sheet="1" objects="1" scenarios="1"/>
  <mergeCells count="10">
    <mergeCell ref="A31:D31"/>
    <mergeCell ref="A42:D42"/>
    <mergeCell ref="A44:D44"/>
    <mergeCell ref="A53:D53"/>
    <mergeCell ref="A1:F1"/>
    <mergeCell ref="A2:F2"/>
    <mergeCell ref="A3:A4"/>
    <mergeCell ref="B3:B4"/>
    <mergeCell ref="A5:D5"/>
    <mergeCell ref="A29:D29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F51"/>
  <sheetViews>
    <sheetView showGridLines="0" showRowColHeaders="0" topLeftCell="A31" workbookViewId="0">
      <selection activeCell="B82" sqref="B82"/>
    </sheetView>
  </sheetViews>
  <sheetFormatPr baseColWidth="10" defaultRowHeight="15.75"/>
  <cols>
    <col min="1" max="1" width="51" style="81" customWidth="1"/>
    <col min="2" max="3" width="15.140625" style="81" customWidth="1"/>
    <col min="4" max="5" width="0" style="81" hidden="1" customWidth="1"/>
    <col min="6" max="6" width="0" style="1" hidden="1" customWidth="1"/>
    <col min="7" max="9" width="0" style="81" hidden="1" customWidth="1"/>
    <col min="10" max="16384" width="11.42578125" style="81"/>
  </cols>
  <sheetData>
    <row r="1" spans="1:6">
      <c r="A1" s="561" t="str">
        <f>"2.3  ACTIF NET AVANT ET APRES R"&amp;CHAR(201)&amp;CHAR(201)&amp;"VALUATION   - SCP - "</f>
        <v xml:space="preserve">2.3  ACTIF NET AVANT ET APRES RÉÉVALUATION   - SCP - </v>
      </c>
      <c r="B1" s="561"/>
      <c r="C1" s="561"/>
      <c r="F1" s="3"/>
    </row>
    <row r="2" spans="1:6">
      <c r="A2" s="565"/>
      <c r="B2" s="565"/>
      <c r="C2" s="565"/>
    </row>
    <row r="3" spans="1:6">
      <c r="A3" s="566" t="s">
        <v>114</v>
      </c>
      <c r="B3" s="84" t="s">
        <v>66</v>
      </c>
      <c r="C3" s="85" t="s">
        <v>67</v>
      </c>
    </row>
    <row r="4" spans="1:6" s="89" customFormat="1">
      <c r="A4" s="566"/>
      <c r="B4" s="87" t="s">
        <v>68</v>
      </c>
      <c r="C4" s="142" t="s">
        <v>68</v>
      </c>
      <c r="F4" s="1"/>
    </row>
    <row r="5" spans="1:6">
      <c r="A5" s="143"/>
      <c r="B5" s="144">
        <f ca="1">F29</f>
        <v>44926</v>
      </c>
      <c r="C5" s="145">
        <f ca="1">F29</f>
        <v>44926</v>
      </c>
    </row>
    <row r="6" spans="1:6">
      <c r="A6" s="92" t="s">
        <v>70</v>
      </c>
      <c r="B6" s="94"/>
      <c r="C6" s="95"/>
    </row>
    <row r="7" spans="1:6">
      <c r="A7" s="96" t="s">
        <v>71</v>
      </c>
      <c r="B7" s="146">
        <f>Tableau_2_2!E7</f>
        <v>0</v>
      </c>
      <c r="C7" s="147">
        <f>Tableau_2_2!F7</f>
        <v>0</v>
      </c>
    </row>
    <row r="8" spans="1:6">
      <c r="A8" s="148" t="s">
        <v>115</v>
      </c>
      <c r="B8" s="146">
        <f>Tableau_2_2!E8</f>
        <v>0</v>
      </c>
      <c r="C8" s="147">
        <f>Tableau_2_2!F8</f>
        <v>0</v>
      </c>
    </row>
    <row r="9" spans="1:6">
      <c r="A9" s="96" t="s">
        <v>116</v>
      </c>
      <c r="B9" s="146">
        <f>Tableau_2_2!E10</f>
        <v>0</v>
      </c>
      <c r="C9" s="147" t="e">
        <f>Tableau_2_2!F15</f>
        <v>#VALUE!</v>
      </c>
      <c r="F9" s="28">
        <f ca="1">Tableau_2_1!Q9</f>
        <v>2023</v>
      </c>
    </row>
    <row r="10" spans="1:6" ht="12.75" customHeight="1">
      <c r="A10" s="116" t="s">
        <v>79</v>
      </c>
      <c r="B10" s="146">
        <f>Tableau_2_2!E16</f>
        <v>0</v>
      </c>
      <c r="C10" s="147">
        <f>Tableau_2_2!F16</f>
        <v>0</v>
      </c>
      <c r="F10" s="30"/>
    </row>
    <row r="11" spans="1:6" ht="12.75" customHeight="1">
      <c r="A11" s="116" t="s">
        <v>80</v>
      </c>
      <c r="B11" s="149">
        <f>Tableau_2_2!E17</f>
        <v>0</v>
      </c>
      <c r="C11" s="150">
        <f>Tableau_2_2!F17</f>
        <v>0</v>
      </c>
      <c r="F11" s="30">
        <f ca="1">F$9-5</f>
        <v>2018</v>
      </c>
    </row>
    <row r="12" spans="1:6">
      <c r="A12" s="92" t="s">
        <v>81</v>
      </c>
      <c r="B12" s="119">
        <f>SUM(B7:B11)</f>
        <v>0</v>
      </c>
      <c r="C12" s="120" t="e">
        <f>SUM(C7:C11)</f>
        <v>#VALUE!</v>
      </c>
      <c r="D12" s="121"/>
      <c r="F12" s="31">
        <f ca="1">DATE(F11,1,1)</f>
        <v>43101</v>
      </c>
    </row>
    <row r="13" spans="1:6" ht="13.5" customHeight="1">
      <c r="A13" s="116"/>
      <c r="B13" s="119"/>
      <c r="C13" s="120"/>
      <c r="F13" s="31">
        <f ca="1">DATE(F11,12,31)</f>
        <v>43465</v>
      </c>
    </row>
    <row r="14" spans="1:6">
      <c r="A14" s="92" t="s">
        <v>82</v>
      </c>
      <c r="B14" s="94"/>
      <c r="C14" s="95"/>
      <c r="F14" s="30"/>
    </row>
    <row r="15" spans="1:6">
      <c r="A15" s="116" t="s">
        <v>83</v>
      </c>
      <c r="B15" s="146">
        <f>Tableau_2_2!E21</f>
        <v>0</v>
      </c>
      <c r="C15" s="147">
        <f>Tableau_2_2!F21</f>
        <v>0</v>
      </c>
      <c r="F15" s="30">
        <f ca="1">F$9-4</f>
        <v>2019</v>
      </c>
    </row>
    <row r="16" spans="1:6">
      <c r="A16" s="116" t="s">
        <v>84</v>
      </c>
      <c r="B16" s="146">
        <f>Tableau_2_2!E22</f>
        <v>0</v>
      </c>
      <c r="C16" s="147">
        <f>Tableau_2_2!F22</f>
        <v>0</v>
      </c>
      <c r="F16" s="31">
        <f ca="1">DATE(F15,1,1)</f>
        <v>43466</v>
      </c>
    </row>
    <row r="17" spans="1:6">
      <c r="A17" s="116" t="s">
        <v>85</v>
      </c>
      <c r="B17" s="131"/>
      <c r="C17" s="95"/>
      <c r="F17" s="31">
        <f ca="1">DATE(F15,12,31)</f>
        <v>43830</v>
      </c>
    </row>
    <row r="18" spans="1:6">
      <c r="A18" s="116" t="s">
        <v>117</v>
      </c>
      <c r="B18" s="146">
        <f>Tableau_2_2!E24</f>
        <v>0</v>
      </c>
      <c r="C18" s="147">
        <f>Tableau_2_2!F24</f>
        <v>0</v>
      </c>
      <c r="F18" s="30"/>
    </row>
    <row r="19" spans="1:6">
      <c r="A19" s="116" t="s">
        <v>118</v>
      </c>
      <c r="B19" s="146">
        <f>Tableau_2_2!E25</f>
        <v>0</v>
      </c>
      <c r="C19" s="147">
        <f>Tableau_2_2!F25</f>
        <v>0</v>
      </c>
      <c r="F19" s="30">
        <f ca="1">F$9-3</f>
        <v>2020</v>
      </c>
    </row>
    <row r="20" spans="1:6">
      <c r="A20" s="116" t="s">
        <v>119</v>
      </c>
      <c r="B20" s="146">
        <f>Tableau_2_2!E26</f>
        <v>0</v>
      </c>
      <c r="C20" s="147">
        <f>Tableau_2_2!F26</f>
        <v>0</v>
      </c>
      <c r="F20" s="31">
        <f ca="1">DATE(F19,1,1)</f>
        <v>43831</v>
      </c>
    </row>
    <row r="21" spans="1:6">
      <c r="A21" s="116" t="s">
        <v>89</v>
      </c>
      <c r="B21" s="149">
        <f>Tableau_2_2!E27</f>
        <v>0</v>
      </c>
      <c r="C21" s="150">
        <f>Tableau_2_2!F27</f>
        <v>0</v>
      </c>
      <c r="F21" s="31">
        <f ca="1">DATE(F19,12,31)</f>
        <v>44196</v>
      </c>
    </row>
    <row r="22" spans="1:6" ht="17.25" customHeight="1">
      <c r="A22" s="92" t="s">
        <v>90</v>
      </c>
      <c r="B22" s="119">
        <f>SUM(B15:B21)</f>
        <v>0</v>
      </c>
      <c r="C22" s="120">
        <f>SUM(C15:C21)</f>
        <v>0</v>
      </c>
      <c r="F22" s="30"/>
    </row>
    <row r="23" spans="1:6">
      <c r="A23" s="127" t="s">
        <v>91</v>
      </c>
      <c r="B23" s="125">
        <f>B12+B22</f>
        <v>0</v>
      </c>
      <c r="C23" s="126" t="e">
        <f>C12+C22</f>
        <v>#VALUE!</v>
      </c>
      <c r="F23" s="30">
        <f ca="1">F$9-2</f>
        <v>2021</v>
      </c>
    </row>
    <row r="24" spans="1:6">
      <c r="A24" s="566" t="s">
        <v>120</v>
      </c>
      <c r="B24" s="84"/>
      <c r="C24" s="151"/>
      <c r="F24" s="31">
        <f ca="1">DATE(F23,1,1)</f>
        <v>44197</v>
      </c>
    </row>
    <row r="25" spans="1:6" s="89" customFormat="1">
      <c r="A25" s="566" t="s">
        <v>120</v>
      </c>
      <c r="B25" s="87"/>
      <c r="C25" s="88"/>
      <c r="F25" s="31">
        <f ca="1">DATE(F23,12,31)</f>
        <v>44561</v>
      </c>
    </row>
    <row r="26" spans="1:6" ht="14.25" customHeight="1">
      <c r="A26" s="152" t="s">
        <v>121</v>
      </c>
      <c r="B26" s="153">
        <f>Tableau_2_2!E44</f>
        <v>0</v>
      </c>
      <c r="C26" s="154">
        <f>Tableau_2_2!F44</f>
        <v>0</v>
      </c>
      <c r="F26" s="30"/>
    </row>
    <row r="27" spans="1:6">
      <c r="A27" s="92" t="s">
        <v>122</v>
      </c>
      <c r="B27" s="94"/>
      <c r="C27" s="95"/>
      <c r="F27" s="30">
        <f ca="1">F$9-1</f>
        <v>2022</v>
      </c>
    </row>
    <row r="28" spans="1:6">
      <c r="A28" s="96" t="s">
        <v>123</v>
      </c>
      <c r="B28" s="146">
        <f>Tableau_2_2!E46</f>
        <v>0</v>
      </c>
      <c r="C28" s="147">
        <f>Tableau_2_2!F46</f>
        <v>0</v>
      </c>
      <c r="F28" s="31">
        <f ca="1">DATE(F27,1,1)</f>
        <v>44562</v>
      </c>
    </row>
    <row r="29" spans="1:6">
      <c r="A29" s="96" t="s">
        <v>124</v>
      </c>
      <c r="B29" s="146">
        <f>Tableau_2_2!E47</f>
        <v>0</v>
      </c>
      <c r="C29" s="147">
        <f>Tableau_2_2!F47</f>
        <v>0</v>
      </c>
      <c r="F29" s="31">
        <f ca="1">DATE(F27,12,31)</f>
        <v>44926</v>
      </c>
    </row>
    <row r="30" spans="1:6">
      <c r="A30" s="116" t="s">
        <v>125</v>
      </c>
      <c r="B30" s="146">
        <f>Tableau_2_2!E48</f>
        <v>0</v>
      </c>
      <c r="C30" s="147">
        <f>Tableau_2_2!F48</f>
        <v>0</v>
      </c>
    </row>
    <row r="31" spans="1:6">
      <c r="A31" s="116" t="s">
        <v>126</v>
      </c>
      <c r="B31" s="146">
        <f>Tableau_2_2!E49</f>
        <v>0</v>
      </c>
      <c r="C31" s="147">
        <f>Tableau_2_2!F49</f>
        <v>0</v>
      </c>
    </row>
    <row r="32" spans="1:6">
      <c r="A32" s="116" t="s">
        <v>127</v>
      </c>
      <c r="B32" s="146">
        <f>Tableau_2_2!E50</f>
        <v>0</v>
      </c>
      <c r="C32" s="147">
        <f>Tableau_2_2!F50</f>
        <v>0</v>
      </c>
    </row>
    <row r="33" spans="1:4">
      <c r="A33" s="116" t="s">
        <v>128</v>
      </c>
      <c r="B33" s="149">
        <f>Tableau_2_2!E51</f>
        <v>0</v>
      </c>
      <c r="C33" s="150">
        <f>Tableau_2_2!F51</f>
        <v>0</v>
      </c>
    </row>
    <row r="34" spans="1:4">
      <c r="A34" s="92" t="s">
        <v>129</v>
      </c>
      <c r="B34" s="119">
        <f>SUM(B28:B33)</f>
        <v>0</v>
      </c>
      <c r="C34" s="155">
        <f>SUM(C28:C33)</f>
        <v>0</v>
      </c>
    </row>
    <row r="35" spans="1:4">
      <c r="A35" s="156" t="s">
        <v>110</v>
      </c>
      <c r="B35" s="139">
        <f>B26+B34</f>
        <v>0</v>
      </c>
      <c r="C35" s="140">
        <f>C26+C34</f>
        <v>0</v>
      </c>
      <c r="D35" s="121"/>
    </row>
    <row r="36" spans="1:4" ht="32.25" customHeight="1">
      <c r="A36" s="157" t="s">
        <v>130</v>
      </c>
      <c r="B36" s="158">
        <f>B23-B35</f>
        <v>0</v>
      </c>
      <c r="C36" s="158" t="e">
        <f>C23-C35</f>
        <v>#VALUE!</v>
      </c>
    </row>
    <row r="40" spans="1:4">
      <c r="C40" s="159"/>
    </row>
    <row r="43" spans="1:4">
      <c r="A43" s="160"/>
      <c r="B43" s="161"/>
    </row>
    <row r="51" spans="6:6">
      <c r="F51" s="62"/>
    </row>
  </sheetData>
  <sheetProtection sheet="1" objects="1" scenarios="1"/>
  <mergeCells count="4">
    <mergeCell ref="A1:C1"/>
    <mergeCell ref="A2:C2"/>
    <mergeCell ref="A3:A4"/>
    <mergeCell ref="A24:A25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J37"/>
  <sheetViews>
    <sheetView workbookViewId="0">
      <selection activeCell="J6" sqref="J6"/>
    </sheetView>
  </sheetViews>
  <sheetFormatPr baseColWidth="10" defaultRowHeight="12.75"/>
  <cols>
    <col min="1" max="1" width="2.7109375" style="162" customWidth="1"/>
    <col min="2" max="2" width="4.7109375" style="162" customWidth="1"/>
    <col min="3" max="3" width="7.28515625" style="162" customWidth="1"/>
    <col min="4" max="4" width="16" style="162" customWidth="1"/>
    <col min="5" max="5" width="3" style="162" customWidth="1"/>
    <col min="6" max="6" width="7.7109375" style="162" customWidth="1"/>
    <col min="7" max="7" width="14.140625" style="162" customWidth="1"/>
    <col min="8" max="8" width="14.7109375" style="162" customWidth="1"/>
    <col min="9" max="9" width="10.140625" style="162" customWidth="1"/>
    <col min="10" max="10" width="14.42578125" style="162" customWidth="1"/>
    <col min="11" max="16384" width="11.42578125" style="162"/>
  </cols>
  <sheetData>
    <row r="1" spans="1:10" s="166" customFormat="1" ht="30" customHeight="1">
      <c r="A1" s="163" t="s">
        <v>131</v>
      </c>
      <c r="B1" s="164"/>
      <c r="C1" s="567" t="str">
        <f>"APPR"&amp;CHAR(201)&amp;"CIATION DU PRIX DE CESSION"</f>
        <v>APPRÉCIATION DU PRIX DE CESSION</v>
      </c>
      <c r="D1" s="567"/>
      <c r="E1" s="567"/>
      <c r="F1" s="567"/>
      <c r="G1" s="567"/>
      <c r="H1" s="567"/>
      <c r="I1" s="567"/>
      <c r="J1" s="165"/>
    </row>
    <row r="2" spans="1:10" ht="32.25" customHeight="1">
      <c r="A2" s="167"/>
      <c r="B2" s="168"/>
      <c r="C2" s="568" t="str">
        <f>"DES PARTS C"&amp;CHAR(200)&amp;"D"&amp;CHAR(201)&amp;"ES"</f>
        <v>DES PARTS CÈDÉES</v>
      </c>
      <c r="D2" s="568"/>
      <c r="E2" s="568"/>
      <c r="F2" s="568"/>
      <c r="G2" s="568"/>
      <c r="H2" s="568"/>
      <c r="I2" s="568"/>
      <c r="J2" s="169" t="s">
        <v>132</v>
      </c>
    </row>
    <row r="3" spans="1:10">
      <c r="A3" s="170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6.5" customHeight="1">
      <c r="A4" s="173" t="s">
        <v>133</v>
      </c>
      <c r="B4" s="174" t="str">
        <f>"RAPPEL DU CALCUL DE LA VALEUR ACTUALIS"&amp;CHAR(201)&amp;"E  DE L'OFFICE "</f>
        <v xml:space="preserve">RAPPEL DU CALCUL DE LA VALEUR ACTUALISÉE  DE L'OFFICE </v>
      </c>
      <c r="C4" s="174"/>
      <c r="D4" s="175"/>
      <c r="E4" s="175"/>
      <c r="F4" s="175"/>
      <c r="G4" s="175"/>
      <c r="H4" s="175"/>
      <c r="I4" s="175"/>
      <c r="J4" s="176"/>
    </row>
    <row r="5" spans="1:10">
      <c r="A5" s="177"/>
      <c r="B5" s="175"/>
      <c r="C5" s="175"/>
      <c r="D5" s="175"/>
      <c r="E5" s="175"/>
      <c r="F5" s="175"/>
      <c r="G5" s="175"/>
      <c r="H5" s="175"/>
      <c r="I5" s="175"/>
      <c r="J5" s="176"/>
    </row>
    <row r="6" spans="1:10">
      <c r="A6" s="170"/>
      <c r="B6" s="178" t="s">
        <v>134</v>
      </c>
      <c r="C6" s="178" t="s">
        <v>135</v>
      </c>
      <c r="D6" s="171"/>
      <c r="E6" s="171"/>
      <c r="F6" s="171"/>
      <c r="G6" s="171"/>
      <c r="H6" s="171"/>
      <c r="I6" s="171"/>
      <c r="J6" s="179" t="str">
        <f>Tableau_2_1!M9</f>
        <v/>
      </c>
    </row>
    <row r="7" spans="1:10">
      <c r="A7" s="170"/>
      <c r="B7" s="171"/>
      <c r="C7" s="171"/>
      <c r="D7" s="171"/>
      <c r="E7" s="171"/>
      <c r="F7" s="171"/>
      <c r="G7" s="171"/>
      <c r="H7" s="171"/>
      <c r="I7" s="171"/>
      <c r="J7" s="180"/>
    </row>
    <row r="8" spans="1:10">
      <c r="A8" s="170"/>
      <c r="B8" s="181" t="str">
        <f>"12"</f>
        <v>12</v>
      </c>
      <c r="C8" s="181" t="str">
        <f>"VALEUR ACTUALIIS"&amp;CHAR(201)&amp;"E DE L'OFFICE"</f>
        <v>VALEUR ACTUALIISÉE DE L'OFFICE</v>
      </c>
      <c r="D8" s="181"/>
      <c r="E8" s="181"/>
      <c r="F8" s="181"/>
      <c r="G8" s="181"/>
      <c r="H8" s="181"/>
      <c r="I8" s="181"/>
      <c r="J8" s="180"/>
    </row>
    <row r="9" spans="1:10">
      <c r="A9" s="170"/>
      <c r="B9" s="171"/>
      <c r="C9" s="171"/>
      <c r="D9" s="182" t="str">
        <f>J6</f>
        <v/>
      </c>
      <c r="E9" s="183" t="s">
        <v>136</v>
      </c>
      <c r="F9" s="184">
        <f>Tableau_2_2!C13</f>
        <v>0.85</v>
      </c>
      <c r="G9" s="183" t="s">
        <v>137</v>
      </c>
      <c r="H9" s="185" t="e">
        <f>D9*F9</f>
        <v>#VALUE!</v>
      </c>
      <c r="I9" s="186"/>
      <c r="J9" s="187" t="e">
        <f>H9</f>
        <v>#VALUE!</v>
      </c>
    </row>
    <row r="10" spans="1:10" ht="29.25" customHeight="1">
      <c r="A10" s="170"/>
      <c r="B10" s="171"/>
      <c r="C10" s="171"/>
      <c r="D10" s="188"/>
      <c r="E10" s="189"/>
      <c r="F10" s="190"/>
      <c r="G10" s="189"/>
      <c r="H10" s="191"/>
      <c r="I10" s="186"/>
      <c r="J10" s="192"/>
    </row>
    <row r="11" spans="1:10" ht="22.5" customHeight="1">
      <c r="A11" s="193" t="s">
        <v>138</v>
      </c>
      <c r="B11" s="194" t="str">
        <f>"CALCUL DE LA VALEUR TH"&amp;CHAR(201)&amp;"ORIQUE DES PARTS C"&amp;CHAR(200)&amp;"D"&amp;CHAR(201)&amp;"ES "</f>
        <v xml:space="preserve">CALCUL DE LA VALEUR THÉORIQUE DES PARTS CÈDÉES </v>
      </c>
      <c r="C11" s="194"/>
      <c r="D11" s="194"/>
      <c r="E11" s="194"/>
      <c r="F11" s="194"/>
      <c r="G11" s="194"/>
      <c r="H11" s="194"/>
      <c r="I11" s="194"/>
      <c r="J11" s="195"/>
    </row>
    <row r="12" spans="1:10">
      <c r="A12" s="170"/>
      <c r="B12" s="171"/>
      <c r="C12" s="171"/>
      <c r="D12" s="171"/>
      <c r="E12" s="171"/>
      <c r="F12" s="171"/>
      <c r="G12" s="171"/>
      <c r="H12" s="171"/>
      <c r="I12" s="171"/>
      <c r="J12" s="180"/>
    </row>
    <row r="13" spans="1:10">
      <c r="A13" s="170"/>
      <c r="B13" s="196">
        <v>21</v>
      </c>
      <c r="C13" s="197" t="str">
        <f>"MONTANT DE L'ACTIF NET R"&amp;CHAR(201)&amp;CHAR(201)&amp;"VALU"&amp;CHAR(201)</f>
        <v>MONTANT DE L'ACTIF NET RÉÉVALUÉ</v>
      </c>
      <c r="D13" s="197"/>
      <c r="E13" s="197"/>
      <c r="F13" s="197"/>
      <c r="G13" s="197"/>
      <c r="H13" s="197"/>
      <c r="I13" s="197"/>
      <c r="J13" s="179" t="e">
        <f>Tableau_2_2!F42</f>
        <v>#VALUE!</v>
      </c>
    </row>
    <row r="14" spans="1:10">
      <c r="A14" s="170"/>
      <c r="B14" s="178"/>
      <c r="C14" s="171"/>
      <c r="D14" s="171"/>
      <c r="E14" s="171"/>
      <c r="F14" s="171"/>
      <c r="G14" s="171"/>
      <c r="H14" s="171"/>
      <c r="I14" s="171"/>
      <c r="J14" s="180"/>
    </row>
    <row r="15" spans="1:10">
      <c r="A15" s="170"/>
      <c r="B15" s="178">
        <v>22</v>
      </c>
      <c r="C15" s="178" t="str">
        <f>"VALEUR TH"&amp;CHAR(200)&amp;"ORIQUE DES PARTS C"&amp;CHAR(201)&amp;"D"&amp;CHAR(200)&amp;"ES"</f>
        <v>VALEUR THÈORIQUE DES PARTS CÉDÈES</v>
      </c>
      <c r="D15" s="178"/>
      <c r="E15" s="178"/>
      <c r="F15" s="178"/>
      <c r="G15" s="178"/>
      <c r="H15" s="178"/>
      <c r="I15" s="198">
        <v>0.2</v>
      </c>
      <c r="J15" s="199"/>
    </row>
    <row r="16" spans="1:10">
      <c r="A16" s="200"/>
      <c r="B16" s="181"/>
      <c r="C16" s="181"/>
      <c r="D16" s="188" t="e">
        <f>J13</f>
        <v>#VALUE!</v>
      </c>
      <c r="E16" s="201" t="s">
        <v>136</v>
      </c>
      <c r="F16" s="202">
        <f>I15</f>
        <v>0.2</v>
      </c>
      <c r="G16" s="201" t="s">
        <v>137</v>
      </c>
      <c r="H16" s="191" t="e">
        <f>D16*F16</f>
        <v>#VALUE!</v>
      </c>
      <c r="I16" s="181"/>
      <c r="J16" s="203" t="e">
        <f>H16</f>
        <v>#VALUE!</v>
      </c>
    </row>
    <row r="17" spans="1:10">
      <c r="A17" s="200"/>
      <c r="B17" s="181"/>
      <c r="C17" s="181"/>
      <c r="D17" s="188"/>
      <c r="E17" s="201"/>
      <c r="F17" s="202"/>
      <c r="G17" s="201"/>
      <c r="H17" s="191"/>
      <c r="I17" s="181"/>
      <c r="J17" s="203"/>
    </row>
    <row r="18" spans="1:10">
      <c r="A18" s="170"/>
      <c r="B18" s="171"/>
      <c r="C18" s="171"/>
      <c r="D18" s="171"/>
      <c r="E18" s="171"/>
      <c r="F18" s="171"/>
      <c r="G18" s="171"/>
      <c r="H18" s="171"/>
      <c r="I18" s="171"/>
      <c r="J18" s="180"/>
    </row>
    <row r="19" spans="1:10" ht="22.5" customHeight="1">
      <c r="A19" s="204" t="s">
        <v>139</v>
      </c>
      <c r="B19" s="205" t="s">
        <v>140</v>
      </c>
      <c r="C19" s="205"/>
      <c r="D19" s="194"/>
      <c r="E19" s="194"/>
      <c r="F19" s="194"/>
      <c r="G19" s="194"/>
      <c r="H19" s="194"/>
      <c r="I19" s="206">
        <f>I15</f>
        <v>0.2</v>
      </c>
      <c r="J19" s="207"/>
    </row>
    <row r="20" spans="1:10">
      <c r="A20" s="208"/>
      <c r="B20" s="209"/>
      <c r="C20" s="209"/>
      <c r="D20" s="209"/>
      <c r="E20" s="209"/>
      <c r="F20" s="209"/>
      <c r="G20" s="209"/>
      <c r="H20" s="209"/>
      <c r="I20" s="209"/>
      <c r="J20" s="210"/>
    </row>
    <row r="25" spans="1:10">
      <c r="A25" s="211" t="s">
        <v>141</v>
      </c>
      <c r="B25" s="212"/>
      <c r="C25" s="212"/>
      <c r="D25" s="213"/>
      <c r="E25" s="213"/>
      <c r="F25" s="213"/>
      <c r="G25" s="213"/>
      <c r="H25" s="213"/>
      <c r="I25" s="214"/>
      <c r="J25" s="170"/>
    </row>
    <row r="26" spans="1:10">
      <c r="A26" s="170"/>
      <c r="B26" s="171">
        <v>4.0999999999999996</v>
      </c>
      <c r="C26" s="215" t="s">
        <v>142</v>
      </c>
      <c r="D26" s="215"/>
      <c r="E26" s="215"/>
      <c r="F26" s="215"/>
      <c r="G26" s="215"/>
      <c r="H26" s="216">
        <f>J19/I19</f>
        <v>0</v>
      </c>
      <c r="I26" s="217"/>
      <c r="J26" s="218"/>
    </row>
    <row r="27" spans="1:10">
      <c r="A27" s="170"/>
      <c r="B27" s="171">
        <v>4.2</v>
      </c>
      <c r="C27" s="215" t="s">
        <v>143</v>
      </c>
      <c r="D27" s="215"/>
      <c r="E27" s="215"/>
      <c r="F27" s="215"/>
      <c r="G27" s="215"/>
      <c r="H27" s="219">
        <f>Tableau_2_1!M48</f>
        <v>0</v>
      </c>
      <c r="I27" s="217"/>
      <c r="J27" s="170"/>
    </row>
    <row r="28" spans="1:10">
      <c r="A28" s="208"/>
      <c r="B28" s="209"/>
      <c r="C28" s="220" t="s">
        <v>144</v>
      </c>
      <c r="D28" s="209"/>
      <c r="E28" s="209"/>
      <c r="F28" s="209"/>
      <c r="G28" s="209"/>
      <c r="H28" s="209"/>
      <c r="I28" s="221" t="str">
        <f>IF(H27&gt;0,H26/H27,"")</f>
        <v/>
      </c>
    </row>
    <row r="37" spans="10:10">
      <c r="J37" s="222"/>
    </row>
  </sheetData>
  <mergeCells count="2">
    <mergeCell ref="C1:I1"/>
    <mergeCell ref="C2:I2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72"/>
  <sheetViews>
    <sheetView showGridLines="0" showRowColHeaders="0" workbookViewId="0">
      <selection activeCell="D8" sqref="D8"/>
    </sheetView>
  </sheetViews>
  <sheetFormatPr baseColWidth="10" defaultRowHeight="12.75"/>
  <cols>
    <col min="1" max="1" width="3.5703125" style="162" customWidth="1"/>
    <col min="2" max="2" width="11.42578125" style="162"/>
    <col min="3" max="3" width="18.85546875" style="162" customWidth="1"/>
    <col min="4" max="4" width="13.28515625" style="162" customWidth="1"/>
    <col min="5" max="5" width="3.140625" style="162" customWidth="1"/>
    <col min="6" max="6" width="11.42578125" style="162"/>
    <col min="7" max="7" width="3.140625" style="162" customWidth="1"/>
    <col min="8" max="8" width="11.42578125" style="162"/>
    <col min="9" max="9" width="3.140625" style="162" customWidth="1"/>
    <col min="10" max="10" width="11.42578125" style="162"/>
    <col min="11" max="11" width="4.42578125" style="162" customWidth="1"/>
    <col min="12" max="16384" width="11.42578125" style="162"/>
  </cols>
  <sheetData>
    <row r="1" spans="1:12" ht="16.5">
      <c r="A1" s="223"/>
      <c r="B1" s="569" t="s">
        <v>145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</row>
    <row r="2" spans="1:12" ht="16.5">
      <c r="A2" s="208"/>
      <c r="B2" s="570" t="s">
        <v>146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12">
      <c r="A3" s="224" t="s">
        <v>147</v>
      </c>
      <c r="B3" s="225"/>
      <c r="C3" s="226"/>
      <c r="D3" s="227"/>
      <c r="E3" s="227"/>
      <c r="F3" s="227"/>
      <c r="G3" s="227"/>
      <c r="H3" s="227"/>
      <c r="I3" s="227"/>
      <c r="J3" s="227"/>
      <c r="K3" s="227"/>
      <c r="L3" s="228" t="s">
        <v>148</v>
      </c>
    </row>
    <row r="4" spans="1:12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229"/>
    </row>
    <row r="5" spans="1:12">
      <c r="A5" s="230" t="s">
        <v>149</v>
      </c>
      <c r="B5" s="196" t="s">
        <v>150</v>
      </c>
      <c r="C5" s="231"/>
      <c r="D5" s="171"/>
      <c r="E5" s="171"/>
      <c r="F5" s="232">
        <f>Tableau_2_4!I15</f>
        <v>0.2</v>
      </c>
      <c r="G5" s="171" t="s">
        <v>151</v>
      </c>
      <c r="H5" s="171"/>
      <c r="I5" s="171"/>
      <c r="J5" s="171"/>
      <c r="K5" s="171"/>
      <c r="L5" s="233">
        <f>Tableau_2_4!J19</f>
        <v>0</v>
      </c>
    </row>
    <row r="6" spans="1:12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99"/>
    </row>
    <row r="7" spans="1:12">
      <c r="A7" s="230" t="s">
        <v>152</v>
      </c>
      <c r="B7" s="196" t="s">
        <v>153</v>
      </c>
      <c r="C7" s="234"/>
      <c r="D7" s="171"/>
      <c r="E7" s="171"/>
      <c r="F7" s="171"/>
      <c r="G7" s="171"/>
      <c r="H7" s="171"/>
      <c r="I7" s="171"/>
      <c r="J7" s="171"/>
      <c r="K7" s="171"/>
      <c r="L7" s="199"/>
    </row>
    <row r="8" spans="1:12">
      <c r="A8" s="170"/>
      <c r="B8" s="235" t="s">
        <v>154</v>
      </c>
      <c r="C8" s="236"/>
      <c r="D8" s="237">
        <v>23000</v>
      </c>
      <c r="E8" s="236"/>
      <c r="F8" s="236"/>
      <c r="G8" s="236"/>
      <c r="H8" s="236"/>
      <c r="I8" s="236"/>
      <c r="J8" s="238"/>
      <c r="K8" s="171"/>
      <c r="L8" s="199"/>
    </row>
    <row r="9" spans="1:12">
      <c r="A9" s="170"/>
      <c r="B9" s="239">
        <f>D8</f>
        <v>23000</v>
      </c>
      <c r="C9" s="240" t="s">
        <v>136</v>
      </c>
      <c r="D9" s="241">
        <f>F5</f>
        <v>0.2</v>
      </c>
      <c r="E9" s="242" t="s">
        <v>137</v>
      </c>
      <c r="F9" s="243">
        <f>B9*D9</f>
        <v>4600</v>
      </c>
      <c r="G9" s="186"/>
      <c r="H9" s="201" t="s">
        <v>155</v>
      </c>
      <c r="I9" s="201" t="s">
        <v>137</v>
      </c>
      <c r="J9" s="244">
        <v>0</v>
      </c>
      <c r="K9" s="201"/>
      <c r="L9" s="199"/>
    </row>
    <row r="10" spans="1:12">
      <c r="A10" s="170"/>
      <c r="B10" s="245" t="s">
        <v>156</v>
      </c>
      <c r="C10" s="171"/>
      <c r="D10" s="246">
        <f>D8</f>
        <v>23000</v>
      </c>
      <c r="E10" s="171"/>
      <c r="F10" s="243"/>
      <c r="G10" s="171"/>
      <c r="H10" s="171"/>
      <c r="I10" s="171"/>
      <c r="J10" s="244"/>
      <c r="K10" s="171"/>
      <c r="L10" s="199"/>
    </row>
    <row r="11" spans="1:12">
      <c r="A11" s="170"/>
      <c r="B11" s="247">
        <f>L5</f>
        <v>0</v>
      </c>
      <c r="C11" s="248" t="s">
        <v>157</v>
      </c>
      <c r="D11" s="249">
        <f>F9</f>
        <v>4600</v>
      </c>
      <c r="E11" s="248" t="s">
        <v>137</v>
      </c>
      <c r="F11" s="250">
        <f>IF(B11&lt;D11,0,B11-D11)</f>
        <v>0</v>
      </c>
      <c r="G11" s="251" t="s">
        <v>136</v>
      </c>
      <c r="H11" s="252">
        <v>0.03</v>
      </c>
      <c r="I11" s="253" t="s">
        <v>137</v>
      </c>
      <c r="J11" s="254">
        <f>F11*H11</f>
        <v>0</v>
      </c>
      <c r="K11" s="255"/>
      <c r="L11" s="256">
        <f>J11</f>
        <v>0</v>
      </c>
    </row>
    <row r="12" spans="1:12">
      <c r="A12" s="170"/>
      <c r="B12" s="171"/>
      <c r="C12" s="171"/>
      <c r="D12" s="171"/>
      <c r="E12" s="171"/>
      <c r="F12" s="171"/>
      <c r="G12" s="171"/>
      <c r="H12" s="171"/>
      <c r="I12" s="171"/>
      <c r="J12" s="186"/>
      <c r="K12" s="171"/>
      <c r="L12" s="199"/>
    </row>
    <row r="13" spans="1:12">
      <c r="A13" s="230" t="s">
        <v>158</v>
      </c>
      <c r="B13" s="171"/>
      <c r="C13" s="171"/>
      <c r="D13" s="171"/>
      <c r="E13" s="171"/>
      <c r="F13" s="171"/>
      <c r="G13" s="171"/>
      <c r="H13" s="186"/>
      <c r="I13" s="171"/>
      <c r="J13" s="186"/>
      <c r="K13" s="171"/>
      <c r="L13" s="199"/>
    </row>
    <row r="14" spans="1:12">
      <c r="A14" s="170"/>
      <c r="B14" s="257" t="s">
        <v>159</v>
      </c>
      <c r="C14" s="236"/>
      <c r="D14" s="258">
        <f>Tableau_2_1!K35</f>
        <v>0</v>
      </c>
      <c r="E14" s="236"/>
      <c r="F14" s="236"/>
      <c r="G14" s="236"/>
      <c r="H14" s="259"/>
      <c r="I14" s="236"/>
      <c r="J14" s="260"/>
      <c r="K14" s="171"/>
      <c r="L14" s="199"/>
    </row>
    <row r="15" spans="1:12">
      <c r="A15" s="170"/>
      <c r="B15" s="245" t="s">
        <v>160</v>
      </c>
      <c r="C15" s="171"/>
      <c r="D15" s="261"/>
      <c r="E15" s="201"/>
      <c r="F15" s="262">
        <f>D14/12</f>
        <v>0</v>
      </c>
      <c r="G15" s="263"/>
      <c r="H15" s="264"/>
      <c r="I15" s="171"/>
      <c r="J15" s="244"/>
      <c r="K15" s="171"/>
      <c r="L15" s="199"/>
    </row>
    <row r="16" spans="1:12">
      <c r="A16" s="170"/>
      <c r="B16" s="265" t="s">
        <v>161</v>
      </c>
      <c r="C16" s="227"/>
      <c r="D16" s="266"/>
      <c r="E16" s="227"/>
      <c r="F16" s="248"/>
      <c r="G16" s="227"/>
      <c r="H16" s="252">
        <v>0.2</v>
      </c>
      <c r="I16" s="267" t="s">
        <v>137</v>
      </c>
      <c r="J16" s="268">
        <f>F15*H16</f>
        <v>0</v>
      </c>
      <c r="K16" s="171"/>
      <c r="L16" s="256">
        <f>J16</f>
        <v>0</v>
      </c>
    </row>
    <row r="17" spans="1:12">
      <c r="A17" s="170"/>
      <c r="B17" s="171"/>
      <c r="C17" s="171"/>
      <c r="D17" s="171"/>
      <c r="E17" s="171"/>
      <c r="F17" s="171"/>
      <c r="G17" s="171"/>
      <c r="H17" s="171"/>
      <c r="I17" s="171"/>
      <c r="J17" s="186"/>
      <c r="K17" s="171"/>
      <c r="L17" s="199"/>
    </row>
    <row r="18" spans="1:12">
      <c r="A18" s="230" t="s">
        <v>162</v>
      </c>
      <c r="B18" s="171"/>
      <c r="C18" s="171"/>
      <c r="D18" s="171"/>
      <c r="E18" s="171"/>
      <c r="F18" s="171"/>
      <c r="G18" s="171"/>
      <c r="H18" s="171"/>
      <c r="I18" s="171"/>
      <c r="J18" s="186"/>
      <c r="K18" s="171"/>
      <c r="L18" s="199"/>
    </row>
    <row r="19" spans="1:12">
      <c r="A19" s="170"/>
      <c r="B19" s="571" t="s">
        <v>163</v>
      </c>
      <c r="C19" s="571"/>
      <c r="D19" s="269"/>
      <c r="E19" s="269"/>
      <c r="F19" s="270"/>
      <c r="G19" s="271"/>
      <c r="H19" s="269" t="s">
        <v>164</v>
      </c>
      <c r="I19" s="272"/>
      <c r="J19" s="273" t="s">
        <v>165</v>
      </c>
      <c r="K19" s="171"/>
      <c r="L19" s="199"/>
    </row>
    <row r="20" spans="1:12">
      <c r="A20" s="170"/>
      <c r="B20" s="274"/>
      <c r="C20" s="275"/>
      <c r="D20" s="276"/>
      <c r="E20" s="189" t="str">
        <f>IF(ISBLANK(D20),"","x")</f>
        <v/>
      </c>
      <c r="F20" s="277"/>
      <c r="G20" s="171"/>
      <c r="H20" s="278" t="str">
        <f t="shared" ref="H20:H31" si="0">IF(D20*F20&lt;&gt;0,D20*F20,"")</f>
        <v/>
      </c>
      <c r="I20" s="171"/>
      <c r="J20" s="279" t="str">
        <f>IF(H20="","",SUM(H$20:H20))</f>
        <v/>
      </c>
      <c r="K20" s="171"/>
      <c r="L20" s="199"/>
    </row>
    <row r="21" spans="1:12">
      <c r="A21" s="170"/>
      <c r="B21" s="280"/>
      <c r="C21" s="275"/>
      <c r="D21" s="276"/>
      <c r="E21" s="189" t="str">
        <f>IF(ISBLANK(D21),"","x")</f>
        <v/>
      </c>
      <c r="F21" s="277"/>
      <c r="G21" s="171"/>
      <c r="H21" s="278" t="str">
        <f t="shared" si="0"/>
        <v/>
      </c>
      <c r="I21" s="171"/>
      <c r="J21" s="279" t="str">
        <f>IF(H21="","",SUM(H$20:H21))</f>
        <v/>
      </c>
      <c r="K21" s="171"/>
      <c r="L21" s="199"/>
    </row>
    <row r="22" spans="1:12">
      <c r="A22" s="170"/>
      <c r="B22" s="280"/>
      <c r="C22" s="275"/>
      <c r="D22" s="276"/>
      <c r="E22" s="189" t="str">
        <f t="shared" ref="E22:E32" si="1">IF(ISBLANK(D22),"","x")</f>
        <v/>
      </c>
      <c r="F22" s="277"/>
      <c r="G22" s="171"/>
      <c r="H22" s="278" t="str">
        <f t="shared" si="0"/>
        <v/>
      </c>
      <c r="I22" s="171"/>
      <c r="J22" s="279" t="str">
        <f>IF(H22="","",SUM(H$20:H22))</f>
        <v/>
      </c>
      <c r="K22" s="171"/>
      <c r="L22" s="199"/>
    </row>
    <row r="23" spans="1:12">
      <c r="A23" s="170"/>
      <c r="B23" s="280"/>
      <c r="C23" s="275"/>
      <c r="D23" s="276"/>
      <c r="E23" s="189" t="str">
        <f t="shared" si="1"/>
        <v/>
      </c>
      <c r="F23" s="277"/>
      <c r="G23" s="171"/>
      <c r="H23" s="278" t="str">
        <f t="shared" si="0"/>
        <v/>
      </c>
      <c r="I23" s="171"/>
      <c r="J23" s="279" t="str">
        <f>IF(H23="","",SUM(H$20:H23))</f>
        <v/>
      </c>
      <c r="K23" s="171"/>
      <c r="L23" s="199"/>
    </row>
    <row r="24" spans="1:12">
      <c r="A24" s="170"/>
      <c r="B24" s="280"/>
      <c r="C24" s="275"/>
      <c r="D24" s="276"/>
      <c r="E24" s="189"/>
      <c r="F24" s="277"/>
      <c r="G24" s="171"/>
      <c r="H24" s="278" t="str">
        <f t="shared" si="0"/>
        <v/>
      </c>
      <c r="I24" s="171"/>
      <c r="J24" s="279" t="str">
        <f>IF(H24="","",SUM(H$20:H24))</f>
        <v/>
      </c>
      <c r="K24" s="171"/>
      <c r="L24" s="199"/>
    </row>
    <row r="25" spans="1:12">
      <c r="A25" s="170"/>
      <c r="B25" s="280"/>
      <c r="C25" s="275"/>
      <c r="D25" s="276"/>
      <c r="E25" s="189"/>
      <c r="F25" s="277"/>
      <c r="G25" s="171"/>
      <c r="H25" s="278" t="str">
        <f t="shared" si="0"/>
        <v/>
      </c>
      <c r="I25" s="171"/>
      <c r="J25" s="279" t="str">
        <f>IF(H25="","",SUM(H$20:H25))</f>
        <v/>
      </c>
      <c r="K25" s="171"/>
      <c r="L25" s="199"/>
    </row>
    <row r="26" spans="1:12">
      <c r="A26" s="170"/>
      <c r="B26" s="280"/>
      <c r="C26" s="275"/>
      <c r="D26" s="276"/>
      <c r="E26" s="189" t="str">
        <f t="shared" si="1"/>
        <v/>
      </c>
      <c r="F26" s="277"/>
      <c r="G26" s="171"/>
      <c r="H26" s="278" t="str">
        <f t="shared" si="0"/>
        <v/>
      </c>
      <c r="I26" s="171"/>
      <c r="J26" s="279" t="str">
        <f>IF(H26="","",SUM(H$20:H26))</f>
        <v/>
      </c>
      <c r="K26" s="171"/>
      <c r="L26" s="199"/>
    </row>
    <row r="27" spans="1:12">
      <c r="A27" s="170"/>
      <c r="B27" s="280"/>
      <c r="C27" s="275"/>
      <c r="D27" s="276"/>
      <c r="E27" s="189" t="str">
        <f t="shared" si="1"/>
        <v/>
      </c>
      <c r="F27" s="277"/>
      <c r="G27" s="171"/>
      <c r="H27" s="278" t="str">
        <f t="shared" si="0"/>
        <v/>
      </c>
      <c r="I27" s="171"/>
      <c r="J27" s="279" t="str">
        <f>IF(H27="","",SUM(H$20:H27))</f>
        <v/>
      </c>
      <c r="K27" s="171"/>
      <c r="L27" s="199"/>
    </row>
    <row r="28" spans="1:12">
      <c r="A28" s="170"/>
      <c r="B28" s="280"/>
      <c r="C28" s="275"/>
      <c r="D28" s="276"/>
      <c r="E28" s="189" t="str">
        <f t="shared" si="1"/>
        <v/>
      </c>
      <c r="F28" s="277"/>
      <c r="G28" s="171"/>
      <c r="H28" s="278" t="str">
        <f t="shared" si="0"/>
        <v/>
      </c>
      <c r="I28" s="171"/>
      <c r="J28" s="279" t="str">
        <f>IF(H28="","",SUM(H$20:H28))</f>
        <v/>
      </c>
      <c r="K28" s="171"/>
      <c r="L28" s="199"/>
    </row>
    <row r="29" spans="1:12">
      <c r="A29" s="170"/>
      <c r="B29" s="280"/>
      <c r="C29" s="275"/>
      <c r="D29" s="276"/>
      <c r="E29" s="189" t="str">
        <f t="shared" si="1"/>
        <v/>
      </c>
      <c r="F29" s="277"/>
      <c r="G29" s="171"/>
      <c r="H29" s="278" t="str">
        <f t="shared" si="0"/>
        <v/>
      </c>
      <c r="I29" s="171"/>
      <c r="J29" s="279" t="str">
        <f>IF(H29="","",SUM(H$20:H29))</f>
        <v/>
      </c>
      <c r="K29" s="171"/>
      <c r="L29" s="199"/>
    </row>
    <row r="30" spans="1:12">
      <c r="A30" s="170"/>
      <c r="B30" s="281"/>
      <c r="C30" s="275"/>
      <c r="D30" s="276"/>
      <c r="E30" s="189" t="str">
        <f t="shared" si="1"/>
        <v/>
      </c>
      <c r="F30" s="277"/>
      <c r="G30" s="171"/>
      <c r="H30" s="278" t="str">
        <f t="shared" si="0"/>
        <v/>
      </c>
      <c r="I30" s="171"/>
      <c r="J30" s="279" t="str">
        <f>IF(H30="","",SUM(H$20:H30))</f>
        <v/>
      </c>
      <c r="K30" s="171"/>
      <c r="L30" s="199"/>
    </row>
    <row r="31" spans="1:12">
      <c r="A31" s="170"/>
      <c r="B31" s="280"/>
      <c r="C31" s="275"/>
      <c r="D31" s="276"/>
      <c r="E31" s="189" t="str">
        <f t="shared" si="1"/>
        <v/>
      </c>
      <c r="F31" s="277"/>
      <c r="G31" s="171"/>
      <c r="H31" s="278" t="str">
        <f t="shared" si="0"/>
        <v/>
      </c>
      <c r="I31" s="171"/>
      <c r="J31" s="279" t="str">
        <f>IF(H31="","",SUM(H$20:H31))</f>
        <v/>
      </c>
      <c r="K31" s="171"/>
      <c r="L31" s="199"/>
    </row>
    <row r="32" spans="1:12">
      <c r="A32" s="170"/>
      <c r="B32" s="282"/>
      <c r="C32" s="283"/>
      <c r="D32" s="284"/>
      <c r="E32" s="285" t="str">
        <f t="shared" si="1"/>
        <v/>
      </c>
      <c r="F32" s="286"/>
      <c r="G32" s="248"/>
      <c r="H32" s="287" t="str">
        <f>IF(D32*F32&lt;&gt;0,D32*F32,"")</f>
        <v/>
      </c>
      <c r="I32" s="253"/>
      <c r="J32" s="268" t="str">
        <f>IF(H32="","",SUM(H$20:H32))</f>
        <v/>
      </c>
      <c r="K32" s="171"/>
      <c r="L32" s="256">
        <f>SUM(H20:H32)</f>
        <v>0</v>
      </c>
    </row>
    <row r="33" spans="1:12">
      <c r="A33" s="170"/>
      <c r="B33" s="171"/>
      <c r="C33" s="171"/>
      <c r="D33" s="171"/>
      <c r="E33" s="171"/>
      <c r="F33" s="171"/>
      <c r="G33" s="171"/>
      <c r="H33" s="171"/>
      <c r="I33" s="171"/>
      <c r="J33" s="186"/>
      <c r="K33" s="171"/>
      <c r="L33" s="199"/>
    </row>
    <row r="34" spans="1:12">
      <c r="A34" s="170"/>
      <c r="B34" s="215"/>
      <c r="C34" s="215"/>
      <c r="D34" s="171"/>
      <c r="E34" s="171"/>
      <c r="F34" s="171"/>
      <c r="G34" s="171"/>
      <c r="H34" s="171"/>
      <c r="I34" s="171"/>
      <c r="J34" s="171"/>
      <c r="K34" s="171"/>
      <c r="L34" s="199"/>
    </row>
    <row r="35" spans="1:12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99"/>
    </row>
    <row r="36" spans="1:12">
      <c r="A36" s="288"/>
      <c r="B36" s="572" t="s">
        <v>166</v>
      </c>
      <c r="C36" s="572"/>
      <c r="D36" s="572"/>
      <c r="E36" s="572"/>
      <c r="F36" s="572"/>
      <c r="G36" s="572"/>
      <c r="H36" s="572"/>
      <c r="I36" s="572"/>
      <c r="J36" s="572"/>
      <c r="K36" s="289"/>
      <c r="L36" s="290">
        <f>SUM(L5:L33)</f>
        <v>0</v>
      </c>
    </row>
    <row r="37" spans="1:12">
      <c r="A37" s="1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99"/>
    </row>
    <row r="38" spans="1:12">
      <c r="A38" s="291" t="s">
        <v>167</v>
      </c>
      <c r="B38" s="292"/>
      <c r="C38" s="293"/>
      <c r="D38" s="292"/>
      <c r="E38" s="292"/>
      <c r="F38" s="292"/>
      <c r="G38" s="292"/>
      <c r="H38" s="292"/>
      <c r="I38" s="292"/>
      <c r="J38" s="292"/>
      <c r="K38" s="294"/>
      <c r="L38" s="256"/>
    </row>
    <row r="39" spans="1:12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99"/>
    </row>
    <row r="40" spans="1:12">
      <c r="A40" s="170" t="s">
        <v>168</v>
      </c>
      <c r="B40" s="171" t="s">
        <v>169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99"/>
    </row>
    <row r="41" spans="1:12">
      <c r="A41" s="170"/>
      <c r="B41" s="171" t="s">
        <v>170</v>
      </c>
      <c r="C41" s="171"/>
      <c r="D41" s="171"/>
      <c r="E41" s="171"/>
      <c r="F41" s="171"/>
      <c r="G41" s="171"/>
      <c r="H41" s="295"/>
      <c r="I41" s="171"/>
      <c r="J41" s="171"/>
      <c r="K41" s="171"/>
      <c r="L41" s="199"/>
    </row>
    <row r="42" spans="1:12">
      <c r="A42" s="170"/>
      <c r="B42" s="171" t="s">
        <v>171</v>
      </c>
      <c r="C42" s="171"/>
      <c r="D42" s="171"/>
      <c r="E42" s="171"/>
      <c r="F42" s="171"/>
      <c r="G42" s="171"/>
      <c r="H42" s="295"/>
      <c r="I42" s="171"/>
      <c r="J42" s="171"/>
      <c r="K42" s="171"/>
      <c r="L42" s="199">
        <f>H42</f>
        <v>0</v>
      </c>
    </row>
    <row r="43" spans="1:12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99"/>
    </row>
    <row r="44" spans="1:12">
      <c r="A44" s="170" t="s">
        <v>172</v>
      </c>
      <c r="B44" s="181" t="s">
        <v>173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296">
        <f>L36-L42</f>
        <v>0</v>
      </c>
    </row>
    <row r="45" spans="1:12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99"/>
    </row>
    <row r="46" spans="1:12">
      <c r="A46" s="170" t="s">
        <v>174</v>
      </c>
      <c r="B46" s="181" t="s">
        <v>175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99"/>
    </row>
    <row r="47" spans="1:12">
      <c r="A47" s="170"/>
      <c r="B47" s="197" t="s">
        <v>176</v>
      </c>
      <c r="C47" s="171"/>
      <c r="D47" s="171"/>
      <c r="E47" s="171"/>
      <c r="F47" s="171"/>
      <c r="G47" s="171"/>
      <c r="H47" s="171"/>
      <c r="I47" s="171"/>
      <c r="J47" s="171"/>
      <c r="K47" s="171"/>
      <c r="L47" s="297"/>
    </row>
    <row r="48" spans="1:12">
      <c r="A48" s="170"/>
      <c r="B48" s="197" t="s">
        <v>177</v>
      </c>
      <c r="C48" s="171"/>
      <c r="D48" s="171"/>
      <c r="E48" s="171"/>
      <c r="F48" s="171"/>
      <c r="G48" s="171"/>
      <c r="H48" s="171"/>
      <c r="I48" s="171"/>
      <c r="J48" s="171"/>
      <c r="K48" s="171"/>
      <c r="L48" s="297"/>
    </row>
    <row r="49" spans="1:12">
      <c r="A49" s="170"/>
      <c r="B49" s="197" t="s">
        <v>178</v>
      </c>
      <c r="C49" s="171"/>
      <c r="D49" s="171"/>
      <c r="E49" s="171"/>
      <c r="F49" s="171"/>
      <c r="G49" s="171"/>
      <c r="H49" s="171"/>
      <c r="I49" s="171"/>
      <c r="J49" s="171"/>
      <c r="K49" s="171"/>
      <c r="L49" s="297"/>
    </row>
    <row r="50" spans="1:12">
      <c r="A50" s="170"/>
      <c r="B50" s="197" t="s">
        <v>179</v>
      </c>
      <c r="C50" s="171"/>
      <c r="D50" s="171"/>
      <c r="E50" s="171"/>
      <c r="F50" s="171"/>
      <c r="G50" s="171"/>
      <c r="H50" s="171"/>
      <c r="I50" s="171"/>
      <c r="J50" s="171"/>
      <c r="K50" s="171"/>
      <c r="L50" s="297"/>
    </row>
    <row r="51" spans="1:12">
      <c r="A51" s="170"/>
      <c r="B51" s="298" t="s">
        <v>180</v>
      </c>
      <c r="C51" s="171"/>
      <c r="D51" s="171"/>
      <c r="E51" s="171"/>
      <c r="F51" s="171"/>
      <c r="G51" s="171"/>
      <c r="H51" s="181"/>
      <c r="I51" s="181"/>
      <c r="J51" s="181"/>
      <c r="K51" s="181"/>
      <c r="L51" s="299"/>
    </row>
    <row r="52" spans="1:12">
      <c r="A52" s="170"/>
      <c r="B52" s="300"/>
      <c r="C52" s="301"/>
      <c r="D52" s="302"/>
      <c r="E52" s="303" t="str">
        <f>IF(ISBLANK(D52),"","x")</f>
        <v/>
      </c>
      <c r="F52" s="304"/>
      <c r="G52" s="236"/>
      <c r="H52" s="305" t="str">
        <f t="shared" ref="H52:H58" si="2">IF(D52*F52&lt;&gt;0,D52*F52,"")</f>
        <v/>
      </c>
      <c r="I52" s="236"/>
      <c r="J52" s="306" t="str">
        <f>IF(H52="","",SUM($H$52:H52))</f>
        <v/>
      </c>
      <c r="K52" s="181"/>
      <c r="L52" s="299"/>
    </row>
    <row r="53" spans="1:12">
      <c r="A53" s="170"/>
      <c r="B53" s="280"/>
      <c r="C53" s="275"/>
      <c r="D53" s="276"/>
      <c r="E53" s="189" t="str">
        <f>IF(ISBLANK(D53),"","x")</f>
        <v/>
      </c>
      <c r="F53" s="277"/>
      <c r="G53" s="171"/>
      <c r="H53" s="278" t="str">
        <f t="shared" si="2"/>
        <v/>
      </c>
      <c r="I53" s="171"/>
      <c r="J53" s="279" t="str">
        <f>IF(H53="","",SUM($H$52:H53))</f>
        <v/>
      </c>
      <c r="K53" s="181"/>
      <c r="L53" s="299"/>
    </row>
    <row r="54" spans="1:12">
      <c r="A54" s="170"/>
      <c r="B54" s="280"/>
      <c r="C54" s="275"/>
      <c r="D54" s="276"/>
      <c r="E54" s="189" t="str">
        <f t="shared" ref="E54:E59" si="3">IF(ISBLANK(D54),"","x")</f>
        <v/>
      </c>
      <c r="F54" s="277"/>
      <c r="G54" s="171"/>
      <c r="H54" s="278" t="str">
        <f t="shared" si="2"/>
        <v/>
      </c>
      <c r="I54" s="171"/>
      <c r="J54" s="279" t="str">
        <f>IF(H54="","",SUM($H$52:H54))</f>
        <v/>
      </c>
      <c r="K54" s="181"/>
      <c r="L54" s="299"/>
    </row>
    <row r="55" spans="1:12">
      <c r="A55" s="170"/>
      <c r="B55" s="280"/>
      <c r="C55" s="275"/>
      <c r="D55" s="276"/>
      <c r="E55" s="189" t="str">
        <f t="shared" si="3"/>
        <v/>
      </c>
      <c r="F55" s="277"/>
      <c r="G55" s="171"/>
      <c r="H55" s="278" t="str">
        <f t="shared" si="2"/>
        <v/>
      </c>
      <c r="I55" s="171"/>
      <c r="J55" s="279" t="str">
        <f>IF(H55="","",SUM($H$52:H55))</f>
        <v/>
      </c>
      <c r="K55" s="181"/>
      <c r="L55" s="299"/>
    </row>
    <row r="56" spans="1:12">
      <c r="A56" s="170"/>
      <c r="B56" s="280"/>
      <c r="C56" s="275"/>
      <c r="D56" s="276"/>
      <c r="E56" s="189" t="str">
        <f t="shared" si="3"/>
        <v/>
      </c>
      <c r="F56" s="277"/>
      <c r="G56" s="171"/>
      <c r="H56" s="278" t="str">
        <f t="shared" si="2"/>
        <v/>
      </c>
      <c r="I56" s="171"/>
      <c r="J56" s="279" t="str">
        <f>IF(H56="","",SUM($H$52:H56))</f>
        <v/>
      </c>
      <c r="K56" s="181"/>
      <c r="L56" s="299"/>
    </row>
    <row r="57" spans="1:12">
      <c r="A57" s="170"/>
      <c r="B57" s="281"/>
      <c r="C57" s="275"/>
      <c r="D57" s="276"/>
      <c r="E57" s="189" t="str">
        <f t="shared" si="3"/>
        <v/>
      </c>
      <c r="F57" s="277"/>
      <c r="G57" s="171"/>
      <c r="H57" s="278" t="str">
        <f t="shared" si="2"/>
        <v/>
      </c>
      <c r="I57" s="171"/>
      <c r="J57" s="279" t="str">
        <f>IF(H57="","",SUM($H$52:H57))</f>
        <v/>
      </c>
      <c r="K57" s="181"/>
      <c r="L57" s="299"/>
    </row>
    <row r="58" spans="1:12">
      <c r="A58" s="170"/>
      <c r="B58" s="280"/>
      <c r="C58" s="275"/>
      <c r="D58" s="276"/>
      <c r="E58" s="189" t="str">
        <f t="shared" si="3"/>
        <v/>
      </c>
      <c r="F58" s="277"/>
      <c r="G58" s="171"/>
      <c r="H58" s="278" t="str">
        <f t="shared" si="2"/>
        <v/>
      </c>
      <c r="I58" s="171"/>
      <c r="J58" s="279" t="str">
        <f>IF(H58="","",SUM($H$52:H58))</f>
        <v/>
      </c>
      <c r="K58" s="181"/>
      <c r="L58" s="299"/>
    </row>
    <row r="59" spans="1:12">
      <c r="A59" s="170"/>
      <c r="B59" s="282"/>
      <c r="C59" s="283"/>
      <c r="D59" s="284"/>
      <c r="E59" s="285" t="str">
        <f t="shared" si="3"/>
        <v/>
      </c>
      <c r="F59" s="286"/>
      <c r="G59" s="248"/>
      <c r="H59" s="287" t="str">
        <f>IF(D59*F59&lt;&gt;0,D59*F59,"")</f>
        <v/>
      </c>
      <c r="I59" s="253"/>
      <c r="J59" s="268" t="str">
        <f>IF(H59="","",SUM($H$52:H59))</f>
        <v/>
      </c>
      <c r="K59" s="181"/>
      <c r="L59" s="256">
        <f>SUM(H52:H59)</f>
        <v>0</v>
      </c>
    </row>
    <row r="60" spans="1:12">
      <c r="A60" s="170"/>
      <c r="B60" s="181"/>
      <c r="C60" s="181"/>
      <c r="D60" s="278"/>
      <c r="E60" s="189"/>
      <c r="F60" s="181"/>
      <c r="G60" s="201"/>
      <c r="H60" s="278"/>
      <c r="I60" s="202"/>
      <c r="J60" s="307"/>
      <c r="K60" s="181"/>
      <c r="L60" s="308"/>
    </row>
    <row r="61" spans="1:12">
      <c r="A61" s="170"/>
      <c r="B61" s="171" t="s">
        <v>181</v>
      </c>
      <c r="C61" s="171"/>
      <c r="D61" s="171"/>
      <c r="E61" s="171"/>
      <c r="F61" s="171"/>
      <c r="G61" s="171"/>
      <c r="H61" s="171"/>
      <c r="I61" s="171"/>
      <c r="J61" s="171"/>
      <c r="K61" s="171"/>
      <c r="L61" s="290">
        <f>SUM(L47:L59)</f>
        <v>0</v>
      </c>
    </row>
    <row r="62" spans="1:12">
      <c r="A62" s="309"/>
      <c r="B62" s="231"/>
      <c r="C62" s="231"/>
      <c r="D62" s="171"/>
      <c r="E62" s="171"/>
      <c r="F62" s="171"/>
      <c r="G62" s="171"/>
      <c r="H62" s="171"/>
      <c r="I62" s="171"/>
      <c r="J62" s="171"/>
      <c r="K62" s="171"/>
      <c r="L62" s="199"/>
    </row>
    <row r="63" spans="1:12">
      <c r="A63" s="170" t="s">
        <v>131</v>
      </c>
      <c r="B63" s="171" t="s">
        <v>182</v>
      </c>
      <c r="C63" s="171"/>
      <c r="D63" s="171"/>
      <c r="E63" s="171"/>
      <c r="F63" s="171"/>
      <c r="G63" s="171"/>
      <c r="H63" s="171"/>
      <c r="I63" s="171"/>
      <c r="J63" s="171"/>
      <c r="K63" s="171"/>
      <c r="L63" s="290">
        <f>L44-L61</f>
        <v>0</v>
      </c>
    </row>
    <row r="64" spans="1:12">
      <c r="A64" s="170"/>
      <c r="B64" s="231"/>
      <c r="C64" s="231"/>
      <c r="D64" s="171"/>
      <c r="E64" s="171"/>
      <c r="F64" s="171"/>
      <c r="G64" s="171"/>
      <c r="H64" s="171"/>
      <c r="I64" s="171"/>
      <c r="J64" s="171"/>
      <c r="K64" s="171"/>
      <c r="L64" s="199"/>
    </row>
    <row r="65" spans="1:12">
      <c r="A65" s="288"/>
      <c r="B65" s="572" t="s">
        <v>183</v>
      </c>
      <c r="C65" s="572"/>
      <c r="D65" s="572"/>
      <c r="E65" s="572"/>
      <c r="F65" s="572"/>
      <c r="G65" s="572"/>
      <c r="H65" s="572"/>
      <c r="I65" s="572"/>
      <c r="J65" s="572"/>
      <c r="K65" s="289"/>
      <c r="L65" s="290">
        <f>L36</f>
        <v>0</v>
      </c>
    </row>
    <row r="72" spans="1:12">
      <c r="L72" s="310"/>
    </row>
  </sheetData>
  <sheetProtection sheet="1" objects="1" scenarios="1"/>
  <mergeCells count="5">
    <mergeCell ref="B1:L1"/>
    <mergeCell ref="B2:L2"/>
    <mergeCell ref="B19:C19"/>
    <mergeCell ref="B36:J36"/>
    <mergeCell ref="B65:J65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Q47"/>
  <sheetViews>
    <sheetView showGridLines="0" showRowColHeaders="0" workbookViewId="0">
      <selection activeCell="E8" sqref="E8"/>
    </sheetView>
  </sheetViews>
  <sheetFormatPr baseColWidth="10" defaultRowHeight="12.75"/>
  <cols>
    <col min="1" max="1" width="23.7109375" style="311" customWidth="1"/>
    <col min="2" max="2" width="9.5703125" style="311" customWidth="1"/>
    <col min="3" max="3" width="10.28515625" style="312" customWidth="1"/>
    <col min="4" max="4" width="5.85546875" style="312" customWidth="1"/>
    <col min="5" max="5" width="10.28515625" style="311" customWidth="1"/>
    <col min="6" max="6" width="5.28515625" style="311" customWidth="1"/>
    <col min="7" max="7" width="10.140625" style="311" customWidth="1"/>
    <col min="8" max="8" width="5.28515625" style="311" customWidth="1"/>
    <col min="9" max="9" width="10.28515625" style="311" customWidth="1"/>
    <col min="10" max="10" width="5.28515625" style="311" customWidth="1"/>
    <col min="11" max="11" width="9.5703125" style="311" customWidth="1"/>
    <col min="12" max="12" width="5.28515625" style="311" customWidth="1"/>
    <col min="13" max="13" width="11.28515625" style="311" customWidth="1"/>
    <col min="14" max="14" width="5.28515625" style="311" customWidth="1"/>
    <col min="15" max="15" width="13.28515625" style="311" customWidth="1"/>
    <col min="16" max="16" width="0" style="311" hidden="1" customWidth="1"/>
    <col min="17" max="17" width="0" style="162" hidden="1" customWidth="1"/>
    <col min="18" max="18" width="0" style="311" hidden="1" customWidth="1"/>
    <col min="19" max="19" width="13.28515625" style="311" customWidth="1"/>
    <col min="20" max="16384" width="11.42578125" style="311"/>
  </cols>
  <sheetData>
    <row r="1" spans="1:17" ht="18.75">
      <c r="A1" s="556" t="str">
        <f>"2.6           BUDGET PR"&amp;CHAR(201)&amp;"VISIONNEL DU CANDIDAT  "</f>
        <v xml:space="preserve">2.6           BUDGET PRÉVISIONNEL DU CANDIDAT  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</row>
    <row r="2" spans="1:17" ht="15.75">
      <c r="A2" s="577" t="s">
        <v>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</row>
    <row r="3" spans="1:17" ht="12.95" customHeight="1">
      <c r="A3" s="313"/>
      <c r="B3" s="314"/>
      <c r="C3" s="315"/>
      <c r="D3" s="578" t="s">
        <v>184</v>
      </c>
      <c r="E3" s="574">
        <f ca="1">Q14</f>
        <v>45291</v>
      </c>
      <c r="F3" s="574"/>
      <c r="G3" s="574">
        <f ca="1">Q18</f>
        <v>45657</v>
      </c>
      <c r="H3" s="574"/>
      <c r="I3" s="573">
        <f ca="1">Q24</f>
        <v>46022</v>
      </c>
      <c r="J3" s="573"/>
      <c r="K3" s="579">
        <f ca="1">Q28</f>
        <v>46387</v>
      </c>
      <c r="L3" s="579"/>
      <c r="M3" s="579">
        <f ca="1">Q32</f>
        <v>46752</v>
      </c>
      <c r="N3" s="579"/>
    </row>
    <row r="4" spans="1:17" ht="12.75" customHeight="1">
      <c r="A4" s="317"/>
      <c r="B4" s="318"/>
      <c r="C4" s="11"/>
      <c r="D4" s="578"/>
      <c r="E4" s="574" t="s">
        <v>3</v>
      </c>
      <c r="F4" s="574"/>
      <c r="G4" s="574" t="s">
        <v>3</v>
      </c>
      <c r="H4" s="574"/>
      <c r="I4" s="573" t="s">
        <v>3</v>
      </c>
      <c r="J4" s="573"/>
      <c r="K4" s="574" t="s">
        <v>3</v>
      </c>
      <c r="L4" s="574"/>
      <c r="M4" s="575" t="s">
        <v>3</v>
      </c>
      <c r="N4" s="575"/>
    </row>
    <row r="5" spans="1:17">
      <c r="A5" s="319"/>
      <c r="B5" s="320"/>
      <c r="C5" s="13"/>
      <c r="D5" s="578"/>
      <c r="E5" s="316" t="s">
        <v>4</v>
      </c>
      <c r="F5" s="321" t="s">
        <v>5</v>
      </c>
      <c r="G5" s="316" t="s">
        <v>4</v>
      </c>
      <c r="H5" s="321" t="s">
        <v>5</v>
      </c>
      <c r="I5" s="316" t="s">
        <v>4</v>
      </c>
      <c r="J5" s="322" t="s">
        <v>5</v>
      </c>
      <c r="K5" s="316" t="s">
        <v>4</v>
      </c>
      <c r="L5" s="321" t="s">
        <v>5</v>
      </c>
      <c r="M5" s="323" t="s">
        <v>4</v>
      </c>
      <c r="N5" s="324" t="s">
        <v>5</v>
      </c>
    </row>
    <row r="6" spans="1:17">
      <c r="A6" s="325"/>
      <c r="B6" s="326"/>
      <c r="C6" s="327"/>
      <c r="D6" s="328"/>
      <c r="E6" s="329"/>
      <c r="F6" s="330"/>
      <c r="G6" s="329"/>
      <c r="H6" s="330"/>
      <c r="I6" s="329"/>
      <c r="J6" s="331"/>
      <c r="K6" s="329"/>
      <c r="L6" s="330"/>
      <c r="M6" s="332"/>
      <c r="N6" s="333"/>
    </row>
    <row r="7" spans="1:17">
      <c r="A7" s="334" t="s">
        <v>6</v>
      </c>
      <c r="B7" s="335"/>
      <c r="C7" s="22"/>
      <c r="D7" s="336"/>
      <c r="E7" s="329"/>
      <c r="F7" s="330"/>
      <c r="G7" s="329"/>
      <c r="H7" s="330"/>
      <c r="I7" s="329"/>
      <c r="J7" s="331"/>
      <c r="K7" s="329"/>
      <c r="L7" s="330"/>
      <c r="M7" s="332"/>
      <c r="N7" s="333"/>
    </row>
    <row r="8" spans="1:17">
      <c r="A8" s="325" t="s">
        <v>185</v>
      </c>
      <c r="B8" s="326"/>
      <c r="C8" s="11" t="s">
        <v>8</v>
      </c>
      <c r="D8" s="337">
        <v>0.03</v>
      </c>
      <c r="E8" s="338"/>
      <c r="F8" s="330"/>
      <c r="G8" s="338">
        <f>E8*(1+$D8)</f>
        <v>0</v>
      </c>
      <c r="H8" s="330"/>
      <c r="I8" s="338">
        <f>G8*(1+$D8)</f>
        <v>0</v>
      </c>
      <c r="J8" s="331"/>
      <c r="K8" s="338">
        <f>I8*(1+$D8)</f>
        <v>0</v>
      </c>
      <c r="L8" s="330"/>
      <c r="M8" s="338">
        <f>K8*(1+$D8)</f>
        <v>0</v>
      </c>
      <c r="N8" s="333"/>
    </row>
    <row r="9" spans="1:17">
      <c r="A9" s="339" t="s">
        <v>9</v>
      </c>
      <c r="B9" s="340"/>
      <c r="C9" s="22"/>
      <c r="D9" s="336"/>
      <c r="E9" s="329"/>
      <c r="F9" s="330"/>
      <c r="G9" s="329"/>
      <c r="H9" s="330"/>
      <c r="I9" s="329"/>
      <c r="J9" s="331"/>
      <c r="K9" s="329"/>
      <c r="L9" s="330"/>
      <c r="M9" s="332"/>
      <c r="N9" s="333"/>
    </row>
    <row r="10" spans="1:17">
      <c r="A10" s="341" t="s">
        <v>186</v>
      </c>
      <c r="B10" s="326"/>
      <c r="C10" s="11" t="s">
        <v>11</v>
      </c>
      <c r="D10" s="337">
        <v>0.03</v>
      </c>
      <c r="E10" s="338"/>
      <c r="F10" s="330"/>
      <c r="G10" s="338">
        <f>E10*(1+$D10)</f>
        <v>0</v>
      </c>
      <c r="H10" s="330"/>
      <c r="I10" s="338">
        <f>G10*(1+$D10)</f>
        <v>0</v>
      </c>
      <c r="J10" s="331"/>
      <c r="K10" s="338">
        <f>I10*(1+$D10)</f>
        <v>0</v>
      </c>
      <c r="L10" s="330"/>
      <c r="M10" s="338">
        <f>K10*(1+$D10)</f>
        <v>0</v>
      </c>
      <c r="N10" s="333"/>
      <c r="Q10" s="28">
        <f ca="1">Tableau_2_1!Q9</f>
        <v>2023</v>
      </c>
    </row>
    <row r="11" spans="1:17">
      <c r="A11" s="317" t="s">
        <v>12</v>
      </c>
      <c r="B11" s="318"/>
      <c r="C11" s="11"/>
      <c r="D11" s="342"/>
      <c r="E11" s="343">
        <f>E8-E10</f>
        <v>0</v>
      </c>
      <c r="F11" s="331" t="str">
        <f>IF(E$11&lt;&gt;0,E11/E$11*100,"")</f>
        <v/>
      </c>
      <c r="G11" s="343">
        <f>G8-G10</f>
        <v>0</v>
      </c>
      <c r="H11" s="331" t="str">
        <f>IF(G$11&lt;&gt;0,G11/G$11*100,"")</f>
        <v/>
      </c>
      <c r="I11" s="343">
        <f>I8-I10</f>
        <v>0</v>
      </c>
      <c r="J11" s="331" t="str">
        <f>IF(I$11&lt;&gt;0,I11/I$11*100,"")</f>
        <v/>
      </c>
      <c r="K11" s="343">
        <f>K8-K10</f>
        <v>0</v>
      </c>
      <c r="L11" s="331" t="str">
        <f>IF(K$11&lt;&gt;0,K11/K$11*100,"")</f>
        <v/>
      </c>
      <c r="M11" s="344">
        <f>M8-M10</f>
        <v>0</v>
      </c>
      <c r="N11" s="333" t="str">
        <f>IF(M$11&lt;&gt;0,M11/M$11*100,"")</f>
        <v/>
      </c>
      <c r="Q11" s="30"/>
    </row>
    <row r="12" spans="1:17">
      <c r="A12" s="325"/>
      <c r="B12" s="326"/>
      <c r="C12" s="11"/>
      <c r="D12" s="342"/>
      <c r="E12" s="329"/>
      <c r="F12" s="330"/>
      <c r="G12" s="329"/>
      <c r="H12" s="330"/>
      <c r="I12" s="329"/>
      <c r="J12" s="331"/>
      <c r="K12" s="329"/>
      <c r="L12" s="330"/>
      <c r="M12" s="332"/>
      <c r="N12" s="333"/>
      <c r="Q12" s="30">
        <f ca="1">Q$10</f>
        <v>2023</v>
      </c>
    </row>
    <row r="13" spans="1:17">
      <c r="A13" s="325" t="s">
        <v>14</v>
      </c>
      <c r="B13" s="326"/>
      <c r="C13" s="11" t="s">
        <v>15</v>
      </c>
      <c r="D13" s="337">
        <v>0.03</v>
      </c>
      <c r="E13" s="338"/>
      <c r="F13" s="345" t="str">
        <f>IF(E$11&lt;&gt;0,E13/E$11*100,"")</f>
        <v/>
      </c>
      <c r="G13" s="338">
        <f>E13*(1+$D13)</f>
        <v>0</v>
      </c>
      <c r="H13" s="345" t="str">
        <f>IF(G$11&lt;&gt;0,G13/G$11*100,"")</f>
        <v/>
      </c>
      <c r="I13" s="338">
        <f>G13*(1+$D13)</f>
        <v>0</v>
      </c>
      <c r="J13" s="346" t="str">
        <f>IF(I$11&lt;&gt;0,I13/I$11*100,"")</f>
        <v/>
      </c>
      <c r="K13" s="338">
        <f>I13*(1+$D13)</f>
        <v>0</v>
      </c>
      <c r="L13" s="345" t="str">
        <f>IF(K$11&lt;&gt;0,K13/K$11*100,"")</f>
        <v/>
      </c>
      <c r="M13" s="338">
        <f>K13*(1+$D13)</f>
        <v>0</v>
      </c>
      <c r="N13" s="347" t="str">
        <f>IF(M$11&lt;&gt;0,M13/M$11*100,"")</f>
        <v/>
      </c>
      <c r="Q13" s="31">
        <f ca="1">DATE(Q12,1,1)</f>
        <v>44927</v>
      </c>
    </row>
    <row r="14" spans="1:17">
      <c r="A14" s="325" t="s">
        <v>16</v>
      </c>
      <c r="B14" s="326"/>
      <c r="C14" s="11" t="s">
        <v>17</v>
      </c>
      <c r="D14" s="337">
        <v>0.03</v>
      </c>
      <c r="E14" s="338"/>
      <c r="F14" s="345" t="str">
        <f>IF(E$11&lt;&gt;0,E14/E$11*100,"")</f>
        <v/>
      </c>
      <c r="G14" s="338">
        <f>E14*(1+$D14)</f>
        <v>0</v>
      </c>
      <c r="H14" s="345" t="str">
        <f>IF(G$11&lt;&gt;0,G14/G$11*100,"")</f>
        <v/>
      </c>
      <c r="I14" s="338">
        <f>G14*(1+$D14)</f>
        <v>0</v>
      </c>
      <c r="J14" s="346" t="str">
        <f>IF(I$11&lt;&gt;0,I14/I$11*100,"")</f>
        <v/>
      </c>
      <c r="K14" s="338">
        <f>I14*(1+$D14)</f>
        <v>0</v>
      </c>
      <c r="L14" s="345" t="str">
        <f>IF(K$11&lt;&gt;0,K14/K$11*100,"")</f>
        <v/>
      </c>
      <c r="M14" s="338">
        <f>K14*(1+$D14)</f>
        <v>0</v>
      </c>
      <c r="N14" s="347" t="str">
        <f>IF(M$11&lt;&gt;0,M14/M$11*100,"")</f>
        <v/>
      </c>
      <c r="Q14" s="31">
        <f ca="1">DATE(Q12,12,31)</f>
        <v>45291</v>
      </c>
    </row>
    <row r="15" spans="1:17">
      <c r="A15" s="348" t="s">
        <v>187</v>
      </c>
      <c r="B15" s="349"/>
      <c r="C15" s="37" t="s">
        <v>188</v>
      </c>
      <c r="D15" s="350"/>
      <c r="E15" s="351">
        <f>SUM(E11:E14)</f>
        <v>0</v>
      </c>
      <c r="F15" s="352"/>
      <c r="G15" s="351">
        <f>SUM(G11:G14)</f>
        <v>0</v>
      </c>
      <c r="H15" s="352"/>
      <c r="I15" s="351">
        <f>SUM(I11:I14)</f>
        <v>0</v>
      </c>
      <c r="J15" s="353"/>
      <c r="K15" s="351">
        <f>SUM(K11:K14)</f>
        <v>0</v>
      </c>
      <c r="L15" s="352"/>
      <c r="M15" s="354">
        <f>SUM(M11:M14)</f>
        <v>0</v>
      </c>
      <c r="N15" s="355"/>
      <c r="Q15" s="30"/>
    </row>
    <row r="16" spans="1:17">
      <c r="A16" s="325"/>
      <c r="B16" s="326"/>
      <c r="C16" s="11"/>
      <c r="D16" s="342"/>
      <c r="E16" s="329"/>
      <c r="F16" s="330"/>
      <c r="G16" s="329"/>
      <c r="H16" s="330"/>
      <c r="I16" s="329"/>
      <c r="J16" s="331"/>
      <c r="K16" s="329"/>
      <c r="L16" s="330"/>
      <c r="M16" s="332"/>
      <c r="N16" s="333"/>
      <c r="Q16" s="30">
        <f ca="1">Q$10+1</f>
        <v>2024</v>
      </c>
    </row>
    <row r="17" spans="1:17">
      <c r="A17" s="334" t="s">
        <v>19</v>
      </c>
      <c r="B17" s="335"/>
      <c r="C17" s="22"/>
      <c r="D17" s="336"/>
      <c r="E17" s="329"/>
      <c r="F17" s="330"/>
      <c r="G17" s="329"/>
      <c r="H17" s="330"/>
      <c r="I17" s="329"/>
      <c r="J17" s="331"/>
      <c r="K17" s="329"/>
      <c r="L17" s="330"/>
      <c r="M17" s="332"/>
      <c r="N17" s="333"/>
      <c r="Q17" s="31">
        <f ca="1">DATE(Q16,1,1)</f>
        <v>45292</v>
      </c>
    </row>
    <row r="18" spans="1:17">
      <c r="A18" s="356" t="s">
        <v>20</v>
      </c>
      <c r="B18" s="357"/>
      <c r="C18" s="11" t="s">
        <v>21</v>
      </c>
      <c r="D18" s="337">
        <v>0.03</v>
      </c>
      <c r="E18" s="338"/>
      <c r="F18" s="345" t="str">
        <f t="shared" ref="F18:F35" si="0">IF(E$11&lt;&gt;0,E18/E$11*100,"")</f>
        <v/>
      </c>
      <c r="G18" s="338">
        <f>E18*(1+$D18)</f>
        <v>0</v>
      </c>
      <c r="H18" s="345" t="str">
        <f t="shared" ref="H18:H35" si="1">IF(G$11&lt;&gt;0,G18/G$11*100,"")</f>
        <v/>
      </c>
      <c r="I18" s="338">
        <f t="shared" ref="I18:I29" si="2">G18*(1+$D18)</f>
        <v>0</v>
      </c>
      <c r="J18" s="346" t="str">
        <f t="shared" ref="J18:J35" si="3">IF(I$11&lt;&gt;0,I18/I$11*100,"")</f>
        <v/>
      </c>
      <c r="K18" s="338">
        <f t="shared" ref="K18:K29" si="4">I18*(1+$D18)</f>
        <v>0</v>
      </c>
      <c r="L18" s="345" t="str">
        <f t="shared" ref="L18:L35" si="5">IF(K$11&lt;&gt;0,K18/K$11*100,"")</f>
        <v/>
      </c>
      <c r="M18" s="338">
        <f t="shared" ref="M18:M29" si="6">K18*(1+$D18)</f>
        <v>0</v>
      </c>
      <c r="N18" s="347" t="str">
        <f t="shared" ref="N18:N35" si="7">IF(M$11&lt;&gt;0,M18/M$11*100,"")</f>
        <v/>
      </c>
      <c r="Q18" s="31">
        <f ca="1">DATE(Q16,12,31)</f>
        <v>45657</v>
      </c>
    </row>
    <row r="19" spans="1:17">
      <c r="A19" s="356" t="s">
        <v>22</v>
      </c>
      <c r="B19" s="357"/>
      <c r="C19" s="11" t="s">
        <v>23</v>
      </c>
      <c r="D19" s="337">
        <v>0.03</v>
      </c>
      <c r="E19" s="338"/>
      <c r="F19" s="345" t="str">
        <f t="shared" si="0"/>
        <v/>
      </c>
      <c r="G19" s="338">
        <f>E19*(1+$D19)</f>
        <v>0</v>
      </c>
      <c r="H19" s="345" t="str">
        <f t="shared" si="1"/>
        <v/>
      </c>
      <c r="I19" s="338">
        <f t="shared" si="2"/>
        <v>0</v>
      </c>
      <c r="J19" s="346" t="str">
        <f t="shared" si="3"/>
        <v/>
      </c>
      <c r="K19" s="338">
        <f t="shared" si="4"/>
        <v>0</v>
      </c>
      <c r="L19" s="345" t="str">
        <f t="shared" si="5"/>
        <v/>
      </c>
      <c r="M19" s="338">
        <f t="shared" si="6"/>
        <v>0</v>
      </c>
      <c r="N19" s="347" t="str">
        <f t="shared" si="7"/>
        <v/>
      </c>
      <c r="Q19" s="31"/>
    </row>
    <row r="20" spans="1:17">
      <c r="A20" s="356" t="s">
        <v>24</v>
      </c>
      <c r="B20" s="357"/>
      <c r="C20" s="11" t="s">
        <v>25</v>
      </c>
      <c r="D20" s="337">
        <v>0.03</v>
      </c>
      <c r="E20" s="338"/>
      <c r="F20" s="345" t="str">
        <f t="shared" si="0"/>
        <v/>
      </c>
      <c r="G20" s="338">
        <f>E20*(1+$D20)</f>
        <v>0</v>
      </c>
      <c r="H20" s="345" t="str">
        <f t="shared" si="1"/>
        <v/>
      </c>
      <c r="I20" s="338">
        <f t="shared" si="2"/>
        <v>0</v>
      </c>
      <c r="J20" s="346" t="str">
        <f t="shared" si="3"/>
        <v/>
      </c>
      <c r="K20" s="338">
        <f t="shared" si="4"/>
        <v>0</v>
      </c>
      <c r="L20" s="345" t="str">
        <f t="shared" si="5"/>
        <v/>
      </c>
      <c r="M20" s="338">
        <f t="shared" si="6"/>
        <v>0</v>
      </c>
      <c r="N20" s="347" t="str">
        <f t="shared" si="7"/>
        <v/>
      </c>
      <c r="Q20" s="30"/>
    </row>
    <row r="21" spans="1:17">
      <c r="A21" s="356" t="s">
        <v>26</v>
      </c>
      <c r="B21" s="357"/>
      <c r="C21" s="11" t="s">
        <v>27</v>
      </c>
      <c r="D21" s="337">
        <v>0.03</v>
      </c>
      <c r="E21" s="338"/>
      <c r="F21" s="345" t="str">
        <f t="shared" si="0"/>
        <v/>
      </c>
      <c r="G21" s="338">
        <f>E21*(1+$D21)</f>
        <v>0</v>
      </c>
      <c r="H21" s="345" t="str">
        <f t="shared" si="1"/>
        <v/>
      </c>
      <c r="I21" s="338">
        <f t="shared" si="2"/>
        <v>0</v>
      </c>
      <c r="J21" s="346" t="str">
        <f t="shared" si="3"/>
        <v/>
      </c>
      <c r="K21" s="338">
        <f t="shared" si="4"/>
        <v>0</v>
      </c>
      <c r="L21" s="345" t="str">
        <f t="shared" si="5"/>
        <v/>
      </c>
      <c r="M21" s="338">
        <f t="shared" si="6"/>
        <v>0</v>
      </c>
      <c r="N21" s="347" t="str">
        <f t="shared" si="7"/>
        <v/>
      </c>
      <c r="Q21" s="30"/>
    </row>
    <row r="22" spans="1:17">
      <c r="A22" s="341" t="s">
        <v>189</v>
      </c>
      <c r="B22" s="326"/>
      <c r="C22" s="11" t="s">
        <v>29</v>
      </c>
      <c r="D22" s="337">
        <v>0.03</v>
      </c>
      <c r="E22" s="338"/>
      <c r="F22" s="345" t="str">
        <f t="shared" si="0"/>
        <v/>
      </c>
      <c r="G22" s="338">
        <f>E22*(1+$D22)</f>
        <v>0</v>
      </c>
      <c r="H22" s="345" t="str">
        <f t="shared" si="1"/>
        <v/>
      </c>
      <c r="I22" s="338">
        <f t="shared" si="2"/>
        <v>0</v>
      </c>
      <c r="J22" s="346" t="str">
        <f t="shared" si="3"/>
        <v/>
      </c>
      <c r="K22" s="338">
        <f t="shared" si="4"/>
        <v>0</v>
      </c>
      <c r="L22" s="345" t="str">
        <f t="shared" si="5"/>
        <v/>
      </c>
      <c r="M22" s="338">
        <f t="shared" si="6"/>
        <v>0</v>
      </c>
      <c r="N22" s="347" t="str">
        <f t="shared" si="7"/>
        <v/>
      </c>
      <c r="Q22" s="30">
        <f ca="1">Q$10+2</f>
        <v>2025</v>
      </c>
    </row>
    <row r="23" spans="1:17">
      <c r="A23" s="325" t="s">
        <v>190</v>
      </c>
      <c r="B23" s="326"/>
      <c r="C23" s="11" t="s">
        <v>31</v>
      </c>
      <c r="D23" s="337">
        <v>0.03</v>
      </c>
      <c r="E23" s="338"/>
      <c r="F23" s="345" t="str">
        <f t="shared" si="0"/>
        <v/>
      </c>
      <c r="G23" s="338">
        <f t="shared" ref="G23:G29" si="8">E23*(1+$D23)</f>
        <v>0</v>
      </c>
      <c r="H23" s="345" t="str">
        <f t="shared" si="1"/>
        <v/>
      </c>
      <c r="I23" s="338">
        <f t="shared" si="2"/>
        <v>0</v>
      </c>
      <c r="J23" s="346" t="str">
        <f t="shared" si="3"/>
        <v/>
      </c>
      <c r="K23" s="338">
        <f t="shared" si="4"/>
        <v>0</v>
      </c>
      <c r="L23" s="345" t="str">
        <f t="shared" si="5"/>
        <v/>
      </c>
      <c r="M23" s="338">
        <f t="shared" si="6"/>
        <v>0</v>
      </c>
      <c r="N23" s="347" t="str">
        <f t="shared" si="7"/>
        <v/>
      </c>
      <c r="Q23" s="31">
        <f ca="1">DATE(Q22,1,1)</f>
        <v>45658</v>
      </c>
    </row>
    <row r="24" spans="1:17">
      <c r="A24" s="325" t="s">
        <v>32</v>
      </c>
      <c r="B24" s="326"/>
      <c r="C24" s="11" t="s">
        <v>33</v>
      </c>
      <c r="D24" s="337">
        <v>0.03</v>
      </c>
      <c r="E24" s="338"/>
      <c r="F24" s="345" t="str">
        <f t="shared" si="0"/>
        <v/>
      </c>
      <c r="G24" s="338">
        <f t="shared" si="8"/>
        <v>0</v>
      </c>
      <c r="H24" s="345" t="str">
        <f t="shared" si="1"/>
        <v/>
      </c>
      <c r="I24" s="338">
        <f t="shared" si="2"/>
        <v>0</v>
      </c>
      <c r="J24" s="346" t="str">
        <f t="shared" si="3"/>
        <v/>
      </c>
      <c r="K24" s="338">
        <f t="shared" si="4"/>
        <v>0</v>
      </c>
      <c r="L24" s="345" t="str">
        <f t="shared" si="5"/>
        <v/>
      </c>
      <c r="M24" s="338">
        <f t="shared" si="6"/>
        <v>0</v>
      </c>
      <c r="N24" s="347" t="str">
        <f t="shared" si="7"/>
        <v/>
      </c>
      <c r="Q24" s="31">
        <f ca="1">DATE(Q22,12,31)</f>
        <v>46022</v>
      </c>
    </row>
    <row r="25" spans="1:17">
      <c r="A25" s="325" t="s">
        <v>191</v>
      </c>
      <c r="B25" s="326"/>
      <c r="C25" s="11" t="s">
        <v>35</v>
      </c>
      <c r="D25" s="337">
        <v>0.03</v>
      </c>
      <c r="E25" s="338"/>
      <c r="F25" s="345" t="str">
        <f t="shared" si="0"/>
        <v/>
      </c>
      <c r="G25" s="338">
        <f t="shared" si="8"/>
        <v>0</v>
      </c>
      <c r="H25" s="345" t="str">
        <f t="shared" si="1"/>
        <v/>
      </c>
      <c r="I25" s="338">
        <f t="shared" si="2"/>
        <v>0</v>
      </c>
      <c r="J25" s="346" t="str">
        <f t="shared" si="3"/>
        <v/>
      </c>
      <c r="K25" s="338">
        <f t="shared" si="4"/>
        <v>0</v>
      </c>
      <c r="L25" s="345" t="str">
        <f t="shared" si="5"/>
        <v/>
      </c>
      <c r="M25" s="338">
        <f t="shared" si="6"/>
        <v>0</v>
      </c>
      <c r="N25" s="347" t="str">
        <f t="shared" si="7"/>
        <v/>
      </c>
      <c r="Q25" s="30"/>
    </row>
    <row r="26" spans="1:17">
      <c r="A26" s="325" t="s">
        <v>192</v>
      </c>
      <c r="B26" s="326"/>
      <c r="C26" s="11" t="s">
        <v>42</v>
      </c>
      <c r="D26" s="337">
        <v>0.03</v>
      </c>
      <c r="E26" s="338"/>
      <c r="F26" s="345" t="str">
        <f t="shared" si="0"/>
        <v/>
      </c>
      <c r="G26" s="338">
        <f t="shared" si="8"/>
        <v>0</v>
      </c>
      <c r="H26" s="345" t="str">
        <f t="shared" si="1"/>
        <v/>
      </c>
      <c r="I26" s="338">
        <f t="shared" si="2"/>
        <v>0</v>
      </c>
      <c r="J26" s="346" t="str">
        <f t="shared" si="3"/>
        <v/>
      </c>
      <c r="K26" s="338">
        <f t="shared" si="4"/>
        <v>0</v>
      </c>
      <c r="L26" s="345" t="str">
        <f t="shared" si="5"/>
        <v/>
      </c>
      <c r="M26" s="338">
        <f t="shared" si="6"/>
        <v>0</v>
      </c>
      <c r="N26" s="347" t="str">
        <f t="shared" si="7"/>
        <v/>
      </c>
      <c r="Q26" s="30">
        <f ca="1">Q$10+3</f>
        <v>2026</v>
      </c>
    </row>
    <row r="27" spans="1:17">
      <c r="A27" s="325" t="s">
        <v>193</v>
      </c>
      <c r="B27" s="326"/>
      <c r="C27" s="11" t="s">
        <v>42</v>
      </c>
      <c r="D27" s="337">
        <v>0.03</v>
      </c>
      <c r="E27" s="338"/>
      <c r="F27" s="345" t="str">
        <f t="shared" si="0"/>
        <v/>
      </c>
      <c r="G27" s="338">
        <f t="shared" si="8"/>
        <v>0</v>
      </c>
      <c r="H27" s="345" t="str">
        <f t="shared" si="1"/>
        <v/>
      </c>
      <c r="I27" s="338">
        <f t="shared" si="2"/>
        <v>0</v>
      </c>
      <c r="J27" s="346" t="str">
        <f t="shared" si="3"/>
        <v/>
      </c>
      <c r="K27" s="338">
        <f t="shared" si="4"/>
        <v>0</v>
      </c>
      <c r="L27" s="345" t="str">
        <f t="shared" si="5"/>
        <v/>
      </c>
      <c r="M27" s="338">
        <f t="shared" si="6"/>
        <v>0</v>
      </c>
      <c r="N27" s="347" t="str">
        <f t="shared" si="7"/>
        <v/>
      </c>
      <c r="Q27" s="31">
        <f ca="1">DATE(Q26,1,1)</f>
        <v>46023</v>
      </c>
    </row>
    <row r="28" spans="1:17">
      <c r="A28" s="325" t="s">
        <v>44</v>
      </c>
      <c r="B28" s="326"/>
      <c r="C28" s="11" t="s">
        <v>45</v>
      </c>
      <c r="D28" s="337">
        <v>0.03</v>
      </c>
      <c r="E28" s="338"/>
      <c r="F28" s="345" t="str">
        <f t="shared" si="0"/>
        <v/>
      </c>
      <c r="G28" s="338">
        <f t="shared" si="8"/>
        <v>0</v>
      </c>
      <c r="H28" s="345" t="str">
        <f t="shared" si="1"/>
        <v/>
      </c>
      <c r="I28" s="338">
        <f t="shared" si="2"/>
        <v>0</v>
      </c>
      <c r="J28" s="346" t="str">
        <f t="shared" si="3"/>
        <v/>
      </c>
      <c r="K28" s="338">
        <f t="shared" si="4"/>
        <v>0</v>
      </c>
      <c r="L28" s="345" t="str">
        <f t="shared" si="5"/>
        <v/>
      </c>
      <c r="M28" s="338">
        <f t="shared" si="6"/>
        <v>0</v>
      </c>
      <c r="N28" s="347" t="str">
        <f t="shared" si="7"/>
        <v/>
      </c>
      <c r="Q28" s="31">
        <f ca="1">DATE(Q26,12,31)</f>
        <v>46387</v>
      </c>
    </row>
    <row r="29" spans="1:17">
      <c r="A29" s="325" t="s">
        <v>46</v>
      </c>
      <c r="B29" s="326"/>
      <c r="C29" s="11" t="s">
        <v>47</v>
      </c>
      <c r="D29" s="337">
        <v>0.03</v>
      </c>
      <c r="E29" s="338"/>
      <c r="F29" s="345" t="str">
        <f t="shared" si="0"/>
        <v/>
      </c>
      <c r="G29" s="338">
        <f t="shared" si="8"/>
        <v>0</v>
      </c>
      <c r="H29" s="345" t="str">
        <f t="shared" si="1"/>
        <v/>
      </c>
      <c r="I29" s="338">
        <f t="shared" si="2"/>
        <v>0</v>
      </c>
      <c r="J29" s="346" t="str">
        <f t="shared" si="3"/>
        <v/>
      </c>
      <c r="K29" s="338">
        <f t="shared" si="4"/>
        <v>0</v>
      </c>
      <c r="L29" s="345" t="str">
        <f t="shared" si="5"/>
        <v/>
      </c>
      <c r="M29" s="338">
        <f t="shared" si="6"/>
        <v>0</v>
      </c>
      <c r="N29" s="347" t="str">
        <f t="shared" si="7"/>
        <v/>
      </c>
      <c r="Q29" s="30"/>
    </row>
    <row r="30" spans="1:17">
      <c r="A30" s="348" t="s">
        <v>194</v>
      </c>
      <c r="B30" s="349"/>
      <c r="C30" s="37"/>
      <c r="D30" s="350"/>
      <c r="E30" s="358">
        <f>SUM(E18:E29)</f>
        <v>0</v>
      </c>
      <c r="F30" s="359" t="str">
        <f t="shared" si="0"/>
        <v/>
      </c>
      <c r="G30" s="358">
        <f>SUM(G18:G29)</f>
        <v>0</v>
      </c>
      <c r="H30" s="359" t="str">
        <f t="shared" si="1"/>
        <v/>
      </c>
      <c r="I30" s="358">
        <f>SUM(I18:I29)</f>
        <v>0</v>
      </c>
      <c r="J30" s="360" t="str">
        <f t="shared" si="3"/>
        <v/>
      </c>
      <c r="K30" s="358">
        <f>SUM(K18:K29)</f>
        <v>0</v>
      </c>
      <c r="L30" s="359" t="str">
        <f t="shared" si="5"/>
        <v/>
      </c>
      <c r="M30" s="361">
        <f>SUM(M18:M29)</f>
        <v>0</v>
      </c>
      <c r="N30" s="362" t="str">
        <f t="shared" si="7"/>
        <v/>
      </c>
      <c r="Q30" s="30">
        <f ca="1">Q$10+4</f>
        <v>2027</v>
      </c>
    </row>
    <row r="31" spans="1:17" ht="25.5">
      <c r="A31" s="363" t="s">
        <v>195</v>
      </c>
      <c r="B31" s="364"/>
      <c r="C31" s="365"/>
      <c r="D31" s="366"/>
      <c r="E31" s="367">
        <f>E15-E30</f>
        <v>0</v>
      </c>
      <c r="F31" s="368" t="str">
        <f t="shared" si="0"/>
        <v/>
      </c>
      <c r="G31" s="367">
        <f>G15-G30</f>
        <v>0</v>
      </c>
      <c r="H31" s="368" t="str">
        <f t="shared" si="1"/>
        <v/>
      </c>
      <c r="I31" s="367">
        <f>I15-I30</f>
        <v>0</v>
      </c>
      <c r="J31" s="369" t="str">
        <f t="shared" si="3"/>
        <v/>
      </c>
      <c r="K31" s="367">
        <f>K15-K30</f>
        <v>0</v>
      </c>
      <c r="L31" s="368" t="str">
        <f t="shared" si="5"/>
        <v/>
      </c>
      <c r="M31" s="370">
        <f>M15-M30</f>
        <v>0</v>
      </c>
      <c r="N31" s="371" t="str">
        <f t="shared" si="7"/>
        <v/>
      </c>
      <c r="Q31" s="31">
        <f ca="1">DATE(Q30,1,1)</f>
        <v>46388</v>
      </c>
    </row>
    <row r="32" spans="1:17" ht="36" customHeight="1">
      <c r="A32" s="372" t="s">
        <v>50</v>
      </c>
      <c r="B32" s="373"/>
      <c r="C32" s="55" t="s">
        <v>51</v>
      </c>
      <c r="D32" s="337">
        <v>0.03</v>
      </c>
      <c r="E32" s="374"/>
      <c r="F32" s="375" t="str">
        <f t="shared" si="0"/>
        <v/>
      </c>
      <c r="G32" s="376">
        <f>E32*(1+$D32)</f>
        <v>0</v>
      </c>
      <c r="H32" s="375" t="str">
        <f t="shared" si="1"/>
        <v/>
      </c>
      <c r="I32" s="376">
        <f>G32*(1+$D32)</f>
        <v>0</v>
      </c>
      <c r="J32" s="377" t="str">
        <f t="shared" si="3"/>
        <v/>
      </c>
      <c r="K32" s="376">
        <f>I32*(1+$D32)</f>
        <v>0</v>
      </c>
      <c r="L32" s="375" t="str">
        <f t="shared" si="5"/>
        <v/>
      </c>
      <c r="M32" s="376">
        <f>K32*(1+$D32)</f>
        <v>0</v>
      </c>
      <c r="N32" s="378" t="str">
        <f t="shared" si="7"/>
        <v/>
      </c>
      <c r="Q32" s="31">
        <f ca="1">DATE(Q30,12,31)</f>
        <v>46752</v>
      </c>
    </row>
    <row r="33" spans="1:15" ht="36" customHeight="1">
      <c r="A33" s="372" t="s">
        <v>52</v>
      </c>
      <c r="B33" s="373"/>
      <c r="C33" s="60" t="s">
        <v>53</v>
      </c>
      <c r="D33" s="337">
        <v>0.03</v>
      </c>
      <c r="E33" s="374"/>
      <c r="F33" s="375" t="str">
        <f t="shared" si="0"/>
        <v/>
      </c>
      <c r="G33" s="379">
        <f>E33*(1+$D33)</f>
        <v>0</v>
      </c>
      <c r="H33" s="375" t="str">
        <f t="shared" si="1"/>
        <v/>
      </c>
      <c r="I33" s="379">
        <f>G33*(1+$D33)</f>
        <v>0</v>
      </c>
      <c r="J33" s="377" t="str">
        <f t="shared" si="3"/>
        <v/>
      </c>
      <c r="K33" s="379">
        <f>I33*(1+$D33)</f>
        <v>0</v>
      </c>
      <c r="L33" s="375" t="str">
        <f t="shared" si="5"/>
        <v/>
      </c>
      <c r="M33" s="379">
        <f>K33*(1+$D33)</f>
        <v>0</v>
      </c>
      <c r="N33" s="378" t="str">
        <f t="shared" si="7"/>
        <v/>
      </c>
    </row>
    <row r="34" spans="1:15">
      <c r="A34" s="348" t="s">
        <v>196</v>
      </c>
      <c r="B34" s="349"/>
      <c r="C34" s="37"/>
      <c r="D34" s="350"/>
      <c r="E34" s="380">
        <f>E32-E33</f>
        <v>0</v>
      </c>
      <c r="F34" s="381" t="str">
        <f t="shared" si="0"/>
        <v/>
      </c>
      <c r="G34" s="380">
        <f>G32-G33</f>
        <v>0</v>
      </c>
      <c r="H34" s="381" t="str">
        <f t="shared" si="1"/>
        <v/>
      </c>
      <c r="I34" s="380">
        <f>I32-I33</f>
        <v>0</v>
      </c>
      <c r="J34" s="382" t="str">
        <f t="shared" si="3"/>
        <v/>
      </c>
      <c r="K34" s="380">
        <f>K32-K33</f>
        <v>0</v>
      </c>
      <c r="L34" s="381" t="str">
        <f t="shared" si="5"/>
        <v/>
      </c>
      <c r="M34" s="380">
        <f>M32-M33</f>
        <v>0</v>
      </c>
      <c r="N34" s="383" t="str">
        <f t="shared" si="7"/>
        <v/>
      </c>
    </row>
    <row r="35" spans="1:15" ht="25.5">
      <c r="A35" s="384" t="s">
        <v>197</v>
      </c>
      <c r="B35" s="385"/>
      <c r="C35" s="386" t="s">
        <v>56</v>
      </c>
      <c r="D35" s="386"/>
      <c r="E35" s="387">
        <f>E31+E34</f>
        <v>0</v>
      </c>
      <c r="F35" s="388" t="str">
        <f t="shared" si="0"/>
        <v/>
      </c>
      <c r="G35" s="387">
        <f>G31+G34</f>
        <v>0</v>
      </c>
      <c r="H35" s="388" t="str">
        <f t="shared" si="1"/>
        <v/>
      </c>
      <c r="I35" s="387">
        <f>I31+I34</f>
        <v>0</v>
      </c>
      <c r="J35" s="389" t="str">
        <f t="shared" si="3"/>
        <v/>
      </c>
      <c r="K35" s="387">
        <f>K31+K34</f>
        <v>0</v>
      </c>
      <c r="L35" s="388" t="str">
        <f t="shared" si="5"/>
        <v/>
      </c>
      <c r="M35" s="387">
        <f>M31+M34</f>
        <v>0</v>
      </c>
      <c r="N35" s="390" t="str">
        <f t="shared" si="7"/>
        <v/>
      </c>
    </row>
    <row r="36" spans="1:15" ht="25.5">
      <c r="A36" s="391" t="s">
        <v>198</v>
      </c>
      <c r="B36" s="392"/>
      <c r="C36" s="60"/>
      <c r="D36" s="393"/>
      <c r="E36" s="394"/>
      <c r="F36" s="375"/>
      <c r="G36" s="394">
        <f>E36</f>
        <v>0</v>
      </c>
      <c r="H36" s="375"/>
      <c r="I36" s="394">
        <f>G36</f>
        <v>0</v>
      </c>
      <c r="J36" s="377"/>
      <c r="K36" s="394">
        <f>I36</f>
        <v>0</v>
      </c>
      <c r="L36" s="375"/>
      <c r="M36" s="394">
        <f>K36</f>
        <v>0</v>
      </c>
      <c r="N36" s="378"/>
    </row>
    <row r="37" spans="1:15">
      <c r="A37" s="395" t="s">
        <v>199</v>
      </c>
      <c r="B37" s="396"/>
      <c r="C37" s="60"/>
      <c r="D37" s="393"/>
      <c r="E37" s="397">
        <f>E35-E36</f>
        <v>0</v>
      </c>
      <c r="F37" s="375"/>
      <c r="G37" s="397">
        <f>G35-G36</f>
        <v>0</v>
      </c>
      <c r="H37" s="375"/>
      <c r="I37" s="397">
        <f>I35-I36</f>
        <v>0</v>
      </c>
      <c r="J37" s="377"/>
      <c r="K37" s="397">
        <f>K35-K36</f>
        <v>0</v>
      </c>
      <c r="L37" s="375"/>
      <c r="M37" s="397">
        <f>M35-M36</f>
        <v>0</v>
      </c>
      <c r="N37" s="378"/>
    </row>
    <row r="38" spans="1:15" ht="23.85" customHeight="1">
      <c r="A38" s="395" t="s">
        <v>200</v>
      </c>
      <c r="B38" s="398">
        <v>0.2</v>
      </c>
      <c r="C38" s="60"/>
      <c r="D38" s="393"/>
      <c r="E38" s="397">
        <f>E37*$B$38</f>
        <v>0</v>
      </c>
      <c r="F38" s="375"/>
      <c r="G38" s="397">
        <f>G37*$B$38</f>
        <v>0</v>
      </c>
      <c r="H38" s="375"/>
      <c r="I38" s="397">
        <f>I37*$B$38</f>
        <v>0</v>
      </c>
      <c r="J38" s="377"/>
      <c r="K38" s="397">
        <f>K37*$B$38</f>
        <v>0</v>
      </c>
      <c r="L38" s="375"/>
      <c r="M38" s="397">
        <f>M37*$B$38</f>
        <v>0</v>
      </c>
      <c r="N38" s="378"/>
    </row>
    <row r="39" spans="1:15">
      <c r="A39" s="399" t="s">
        <v>201</v>
      </c>
      <c r="B39" s="400"/>
      <c r="C39" s="60"/>
      <c r="D39" s="393"/>
      <c r="E39" s="394"/>
      <c r="F39" s="375"/>
      <c r="G39" s="394">
        <f>E39</f>
        <v>0</v>
      </c>
      <c r="H39" s="375"/>
      <c r="I39" s="394">
        <f>G39</f>
        <v>0</v>
      </c>
      <c r="J39" s="377"/>
      <c r="K39" s="394">
        <f>I39</f>
        <v>0</v>
      </c>
      <c r="L39" s="375"/>
      <c r="M39" s="394">
        <f>K39</f>
        <v>0</v>
      </c>
      <c r="N39" s="378"/>
    </row>
    <row r="40" spans="1:15" ht="23.85" customHeight="1">
      <c r="A40" s="401" t="s">
        <v>202</v>
      </c>
      <c r="B40" s="402"/>
      <c r="C40" s="403"/>
      <c r="D40" s="404"/>
      <c r="E40" s="405">
        <f>E38+E39</f>
        <v>0</v>
      </c>
      <c r="F40" s="406"/>
      <c r="G40" s="405">
        <f>G38+G39</f>
        <v>0</v>
      </c>
      <c r="H40" s="406"/>
      <c r="I40" s="405">
        <f>I38+I39</f>
        <v>0</v>
      </c>
      <c r="J40" s="407"/>
      <c r="K40" s="405">
        <f>K38+K39</f>
        <v>0</v>
      </c>
      <c r="L40" s="406"/>
      <c r="M40" s="405">
        <f>M38+M39</f>
        <v>0</v>
      </c>
      <c r="N40" s="408"/>
      <c r="O40" s="377"/>
    </row>
    <row r="41" spans="1:15">
      <c r="A41" s="409" t="s">
        <v>203</v>
      </c>
      <c r="B41" s="410"/>
      <c r="C41" s="11"/>
      <c r="D41" s="342"/>
      <c r="E41" s="411">
        <v>0.1</v>
      </c>
      <c r="F41" s="412"/>
      <c r="G41" s="411">
        <v>0.9</v>
      </c>
      <c r="H41" s="412"/>
      <c r="I41" s="413"/>
      <c r="J41" s="414"/>
      <c r="K41" s="413"/>
      <c r="L41" s="412"/>
      <c r="M41" s="413"/>
      <c r="N41" s="415"/>
    </row>
    <row r="42" spans="1:15">
      <c r="A42" s="416" t="s">
        <v>204</v>
      </c>
      <c r="B42" s="417"/>
      <c r="C42" s="13"/>
      <c r="D42" s="418"/>
      <c r="E42" s="419">
        <f>E46*E41</f>
        <v>0</v>
      </c>
      <c r="F42" s="420"/>
      <c r="G42" s="421">
        <f>G46*G41</f>
        <v>0</v>
      </c>
      <c r="H42" s="422"/>
      <c r="I42" s="421">
        <f>I46+E47+G47</f>
        <v>0</v>
      </c>
      <c r="J42" s="423"/>
      <c r="K42" s="421">
        <f>K46</f>
        <v>0</v>
      </c>
      <c r="L42" s="422"/>
      <c r="M42" s="421">
        <f>M46</f>
        <v>0</v>
      </c>
      <c r="N42" s="424"/>
    </row>
    <row r="43" spans="1:15">
      <c r="A43" s="409" t="s">
        <v>205</v>
      </c>
      <c r="B43" s="410"/>
      <c r="C43" s="11"/>
      <c r="D43" s="342"/>
      <c r="E43" s="576">
        <f>E40-(E42+E39)</f>
        <v>0</v>
      </c>
      <c r="F43" s="375"/>
      <c r="G43" s="576">
        <f>G40-(G42+G39)</f>
        <v>0</v>
      </c>
      <c r="H43" s="375"/>
      <c r="I43" s="576">
        <f>I40-(I42+I39)</f>
        <v>0</v>
      </c>
      <c r="J43" s="377"/>
      <c r="K43" s="576">
        <f>K40-(K42+K39)</f>
        <v>0</v>
      </c>
      <c r="L43" s="375"/>
      <c r="M43" s="576">
        <f>M40-(M42+M39)</f>
        <v>0</v>
      </c>
      <c r="N43" s="415"/>
      <c r="O43" s="332"/>
    </row>
    <row r="44" spans="1:15">
      <c r="A44" s="425" t="str">
        <f>"bénéf net de charges ("&amp;B38*100&amp;"%)"</f>
        <v>bénéf net de charges (20%)</v>
      </c>
      <c r="B44" s="426"/>
      <c r="C44" s="427"/>
      <c r="D44" s="428"/>
      <c r="E44" s="576"/>
      <c r="F44" s="429"/>
      <c r="G44" s="576"/>
      <c r="H44" s="430"/>
      <c r="I44" s="576"/>
      <c r="J44" s="431"/>
      <c r="K44" s="576"/>
      <c r="L44" s="430"/>
      <c r="M44" s="576"/>
      <c r="N44" s="432"/>
    </row>
    <row r="45" spans="1:15">
      <c r="A45" s="433" t="s">
        <v>206</v>
      </c>
      <c r="B45" s="434"/>
      <c r="C45" s="435"/>
      <c r="D45" s="436"/>
      <c r="E45" s="437"/>
      <c r="F45" s="438"/>
      <c r="G45" s="437"/>
      <c r="H45" s="438"/>
      <c r="I45" s="437"/>
      <c r="J45" s="439"/>
      <c r="K45" s="437"/>
      <c r="L45" s="438"/>
      <c r="M45" s="440"/>
      <c r="N45" s="441"/>
    </row>
    <row r="46" spans="1:15">
      <c r="A46" s="442" t="s">
        <v>207</v>
      </c>
      <c r="B46" s="443">
        <v>0.28000000000000003</v>
      </c>
      <c r="C46" s="444"/>
      <c r="D46" s="445"/>
      <c r="E46" s="329">
        <f>E40*$B46</f>
        <v>0</v>
      </c>
      <c r="F46" s="345"/>
      <c r="G46" s="329">
        <f>G40*$B46</f>
        <v>0</v>
      </c>
      <c r="H46" s="345"/>
      <c r="I46" s="329">
        <f>I40*$B46</f>
        <v>0</v>
      </c>
      <c r="J46" s="346"/>
      <c r="K46" s="329">
        <f>K40*$B46</f>
        <v>0</v>
      </c>
      <c r="L46" s="345"/>
      <c r="M46" s="329">
        <f>M40*$B46</f>
        <v>0</v>
      </c>
      <c r="N46" s="347"/>
    </row>
    <row r="47" spans="1:15">
      <c r="A47" s="446" t="s">
        <v>208</v>
      </c>
      <c r="B47" s="426"/>
      <c r="C47" s="427"/>
      <c r="D47" s="428"/>
      <c r="E47" s="447">
        <f>E46-E42</f>
        <v>0</v>
      </c>
      <c r="F47" s="448"/>
      <c r="G47" s="447">
        <f t="shared" ref="G47:M47" si="9">G46-G42</f>
        <v>0</v>
      </c>
      <c r="H47" s="448"/>
      <c r="I47" s="447">
        <v>0</v>
      </c>
      <c r="J47" s="449"/>
      <c r="K47" s="447">
        <f t="shared" si="9"/>
        <v>0</v>
      </c>
      <c r="L47" s="448"/>
      <c r="M47" s="450">
        <f t="shared" si="9"/>
        <v>0</v>
      </c>
      <c r="N47" s="451"/>
    </row>
  </sheetData>
  <sheetProtection sheet="1" objects="1" scenarios="1"/>
  <mergeCells count="18">
    <mergeCell ref="A1:N1"/>
    <mergeCell ref="A2:N2"/>
    <mergeCell ref="D3:D5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43:E44"/>
    <mergeCell ref="G43:G44"/>
    <mergeCell ref="I43:I44"/>
    <mergeCell ref="K43:K44"/>
    <mergeCell ref="M43:M44"/>
  </mergeCells>
  <printOptions horizontalCentered="1" verticalCentered="1"/>
  <pageMargins left="0.59027777777777779" right="0.59027777777777779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S44"/>
  <sheetViews>
    <sheetView showGridLines="0" showRowColHeaders="0" workbookViewId="0">
      <selection activeCell="U68" sqref="U68"/>
    </sheetView>
  </sheetViews>
  <sheetFormatPr baseColWidth="10" defaultRowHeight="12.75"/>
  <cols>
    <col min="1" max="7" width="11.42578125" style="162"/>
    <col min="8" max="9" width="12.5703125" style="162" customWidth="1"/>
    <col min="10" max="17" width="0" style="162" hidden="1" customWidth="1"/>
    <col min="18" max="18" width="0" style="452" hidden="1" customWidth="1"/>
    <col min="19" max="19" width="0" style="162" hidden="1" customWidth="1"/>
    <col min="20" max="22" width="12.5703125" style="162" customWidth="1"/>
    <col min="23" max="16384" width="11.42578125" style="162"/>
  </cols>
  <sheetData>
    <row r="1" spans="1:19" ht="48.75" customHeight="1">
      <c r="A1" s="580" t="s">
        <v>209</v>
      </c>
      <c r="B1" s="580"/>
      <c r="C1" s="580"/>
      <c r="D1" s="580"/>
      <c r="E1" s="580"/>
      <c r="F1" s="580"/>
      <c r="G1" s="580"/>
      <c r="H1" s="580"/>
      <c r="S1" s="1"/>
    </row>
    <row r="2" spans="1:19">
      <c r="A2" s="453" t="s">
        <v>210</v>
      </c>
      <c r="B2" s="581" t="s">
        <v>211</v>
      </c>
      <c r="C2" s="581"/>
      <c r="D2" s="581"/>
      <c r="E2" s="581"/>
      <c r="F2" s="581"/>
      <c r="G2" s="581"/>
      <c r="H2" s="581"/>
      <c r="S2" s="1"/>
    </row>
    <row r="3" spans="1:19">
      <c r="A3" s="454" t="s">
        <v>212</v>
      </c>
      <c r="B3" s="455" t="s">
        <v>213</v>
      </c>
      <c r="C3" s="455" t="s">
        <v>214</v>
      </c>
      <c r="D3" s="455" t="s">
        <v>215</v>
      </c>
      <c r="E3" s="455" t="s">
        <v>216</v>
      </c>
      <c r="F3" s="455" t="s">
        <v>217</v>
      </c>
      <c r="G3" s="456" t="s">
        <v>218</v>
      </c>
      <c r="H3" s="457" t="s">
        <v>219</v>
      </c>
      <c r="S3" s="1"/>
    </row>
    <row r="4" spans="1:19">
      <c r="A4" s="458"/>
      <c r="B4" s="459"/>
      <c r="C4" s="459"/>
      <c r="D4" s="459"/>
      <c r="E4" s="459"/>
      <c r="F4" s="459"/>
      <c r="G4" s="460"/>
      <c r="H4" s="461"/>
      <c r="S4" s="1"/>
    </row>
    <row r="5" spans="1:19">
      <c r="A5" s="462">
        <v>25000</v>
      </c>
      <c r="B5" s="463">
        <v>2223</v>
      </c>
      <c r="C5" s="463">
        <v>1584</v>
      </c>
      <c r="D5" s="463">
        <v>946</v>
      </c>
      <c r="E5" s="463">
        <v>470</v>
      </c>
      <c r="F5" s="463">
        <v>236</v>
      </c>
      <c r="G5" s="463"/>
      <c r="H5" s="464"/>
      <c r="J5" s="465">
        <f>A5</f>
        <v>25000</v>
      </c>
      <c r="K5" s="466">
        <f t="shared" ref="K5:Q30" si="0">B5/$A5</f>
        <v>8.8919999999999999E-2</v>
      </c>
      <c r="L5" s="466">
        <f t="shared" si="0"/>
        <v>6.336E-2</v>
      </c>
      <c r="M5" s="466">
        <f t="shared" si="0"/>
        <v>3.7839999999999999E-2</v>
      </c>
      <c r="N5" s="466">
        <f t="shared" si="0"/>
        <v>1.8800000000000001E-2</v>
      </c>
      <c r="O5" s="466">
        <f t="shared" si="0"/>
        <v>9.4400000000000005E-3</v>
      </c>
      <c r="P5" s="466">
        <f t="shared" si="0"/>
        <v>0</v>
      </c>
      <c r="Q5" s="466">
        <f t="shared" si="0"/>
        <v>0</v>
      </c>
      <c r="R5" s="467"/>
      <c r="S5" s="1"/>
    </row>
    <row r="6" spans="1:19">
      <c r="A6" s="468">
        <v>27000</v>
      </c>
      <c r="B6">
        <v>2792</v>
      </c>
      <c r="C6">
        <v>1864</v>
      </c>
      <c r="D6">
        <v>1226</v>
      </c>
      <c r="E6">
        <v>635</v>
      </c>
      <c r="F6">
        <v>401</v>
      </c>
      <c r="G6">
        <v>166</v>
      </c>
      <c r="H6" s="469"/>
      <c r="J6" s="465">
        <f t="shared" ref="J6:J40" si="1">A6</f>
        <v>27000</v>
      </c>
      <c r="K6" s="466">
        <f t="shared" si="0"/>
        <v>0.10340740740740741</v>
      </c>
      <c r="L6" s="466">
        <f t="shared" si="0"/>
        <v>6.9037037037037036E-2</v>
      </c>
      <c r="M6" s="466">
        <f t="shared" si="0"/>
        <v>4.540740740740741E-2</v>
      </c>
      <c r="N6" s="466">
        <f t="shared" si="0"/>
        <v>2.3518518518518518E-2</v>
      </c>
      <c r="O6" s="466">
        <f t="shared" si="0"/>
        <v>1.4851851851851852E-2</v>
      </c>
      <c r="P6" s="466">
        <f t="shared" si="0"/>
        <v>6.1481481481481482E-3</v>
      </c>
      <c r="Q6" s="466">
        <f t="shared" si="0"/>
        <v>0</v>
      </c>
      <c r="R6" s="467"/>
      <c r="S6" s="28">
        <f ca="1">YEAR(TODAY())</f>
        <v>2023</v>
      </c>
    </row>
    <row r="7" spans="1:19">
      <c r="A7" s="462">
        <v>29000</v>
      </c>
      <c r="B7" s="463">
        <v>3392</v>
      </c>
      <c r="C7" s="463">
        <v>2144</v>
      </c>
      <c r="D7" s="463">
        <v>1506</v>
      </c>
      <c r="E7" s="463">
        <v>867</v>
      </c>
      <c r="F7" s="463">
        <v>566</v>
      </c>
      <c r="G7" s="463">
        <v>331</v>
      </c>
      <c r="H7" s="464">
        <v>97</v>
      </c>
      <c r="J7" s="465">
        <f t="shared" si="1"/>
        <v>29000</v>
      </c>
      <c r="K7" s="466">
        <f t="shared" si="0"/>
        <v>0.11696551724137931</v>
      </c>
      <c r="L7" s="466">
        <f t="shared" si="0"/>
        <v>7.3931034482758617E-2</v>
      </c>
      <c r="M7" s="466">
        <f t="shared" si="0"/>
        <v>5.1931034482758619E-2</v>
      </c>
      <c r="N7" s="466">
        <f t="shared" si="0"/>
        <v>2.9896551724137931E-2</v>
      </c>
      <c r="O7" s="466">
        <f t="shared" si="0"/>
        <v>1.9517241379310345E-2</v>
      </c>
      <c r="P7" s="466">
        <f t="shared" si="0"/>
        <v>1.1413793103448276E-2</v>
      </c>
      <c r="Q7" s="466">
        <f t="shared" si="0"/>
        <v>3.3448275862068967E-3</v>
      </c>
      <c r="R7" s="467"/>
      <c r="S7" s="30"/>
    </row>
    <row r="8" spans="1:19">
      <c r="A8" s="468">
        <v>31000</v>
      </c>
      <c r="B8">
        <v>3992</v>
      </c>
      <c r="C8">
        <v>2424</v>
      </c>
      <c r="D8">
        <v>1786</v>
      </c>
      <c r="E8">
        <v>1147</v>
      </c>
      <c r="F8">
        <v>731</v>
      </c>
      <c r="G8">
        <v>496</v>
      </c>
      <c r="H8" s="469">
        <v>262</v>
      </c>
      <c r="J8" s="465">
        <f t="shared" si="1"/>
        <v>31000</v>
      </c>
      <c r="K8" s="466">
        <f t="shared" si="0"/>
        <v>0.12877419354838709</v>
      </c>
      <c r="L8" s="466">
        <f t="shared" si="0"/>
        <v>7.8193548387096773E-2</v>
      </c>
      <c r="M8" s="466">
        <f t="shared" si="0"/>
        <v>5.761290322580645E-2</v>
      </c>
      <c r="N8" s="466">
        <f t="shared" si="0"/>
        <v>3.6999999999999998E-2</v>
      </c>
      <c r="O8" s="466">
        <f t="shared" si="0"/>
        <v>2.3580645161290322E-2</v>
      </c>
      <c r="P8" s="466">
        <f t="shared" si="0"/>
        <v>1.6E-2</v>
      </c>
      <c r="Q8" s="466">
        <f t="shared" si="0"/>
        <v>8.4516129032258056E-3</v>
      </c>
      <c r="R8" s="467"/>
      <c r="S8" s="30">
        <f ca="1">S$6</f>
        <v>2023</v>
      </c>
    </row>
    <row r="9" spans="1:19">
      <c r="A9" s="462">
        <v>33000</v>
      </c>
      <c r="B9" s="463">
        <v>4592</v>
      </c>
      <c r="C9" s="463">
        <v>2704</v>
      </c>
      <c r="D9" s="463">
        <v>2066</v>
      </c>
      <c r="E9" s="463">
        <v>1427</v>
      </c>
      <c r="F9" s="463">
        <v>877</v>
      </c>
      <c r="G9" s="463">
        <v>661</v>
      </c>
      <c r="H9" s="464">
        <v>427</v>
      </c>
      <c r="J9" s="465">
        <f t="shared" si="1"/>
        <v>33000</v>
      </c>
      <c r="K9" s="466">
        <f t="shared" si="0"/>
        <v>0.13915151515151516</v>
      </c>
      <c r="L9" s="466">
        <f t="shared" si="0"/>
        <v>8.1939393939393937E-2</v>
      </c>
      <c r="M9" s="466">
        <f t="shared" si="0"/>
        <v>6.260606060606061E-2</v>
      </c>
      <c r="N9" s="466">
        <f t="shared" si="0"/>
        <v>4.3242424242424242E-2</v>
      </c>
      <c r="O9" s="466">
        <f t="shared" si="0"/>
        <v>2.6575757575757575E-2</v>
      </c>
      <c r="P9" s="466">
        <f t="shared" si="0"/>
        <v>2.003030303030303E-2</v>
      </c>
      <c r="Q9" s="466">
        <f t="shared" si="0"/>
        <v>1.293939393939394E-2</v>
      </c>
      <c r="R9" s="467"/>
      <c r="S9" s="31">
        <f ca="1">DATE(S8,1,1)</f>
        <v>44927</v>
      </c>
    </row>
    <row r="10" spans="1:19">
      <c r="A10" s="468">
        <v>35000</v>
      </c>
      <c r="B10">
        <v>5192</v>
      </c>
      <c r="C10">
        <v>2984</v>
      </c>
      <c r="D10">
        <v>2346</v>
      </c>
      <c r="E10">
        <v>1707</v>
      </c>
      <c r="F10">
        <v>1069</v>
      </c>
      <c r="G10">
        <v>826</v>
      </c>
      <c r="H10" s="469">
        <v>592</v>
      </c>
      <c r="J10" s="465">
        <f t="shared" si="1"/>
        <v>35000</v>
      </c>
      <c r="K10" s="466">
        <f t="shared" si="0"/>
        <v>0.14834285714285714</v>
      </c>
      <c r="L10" s="466">
        <f t="shared" si="0"/>
        <v>8.5257142857142851E-2</v>
      </c>
      <c r="M10" s="466">
        <f t="shared" si="0"/>
        <v>6.7028571428571423E-2</v>
      </c>
      <c r="N10" s="466">
        <f t="shared" si="0"/>
        <v>4.877142857142857E-2</v>
      </c>
      <c r="O10" s="466">
        <f t="shared" si="0"/>
        <v>3.0542857142857142E-2</v>
      </c>
      <c r="P10" s="466">
        <f t="shared" si="0"/>
        <v>2.3599999999999999E-2</v>
      </c>
      <c r="Q10" s="466">
        <f t="shared" si="0"/>
        <v>1.6914285714285715E-2</v>
      </c>
      <c r="R10" s="467"/>
      <c r="S10" s="31">
        <f ca="1">DATE(S8,12,31)</f>
        <v>45291</v>
      </c>
    </row>
    <row r="11" spans="1:19">
      <c r="A11" s="462">
        <v>37000</v>
      </c>
      <c r="B11" s="463">
        <v>5792</v>
      </c>
      <c r="C11" s="463">
        <v>3565</v>
      </c>
      <c r="D11" s="463">
        <v>2626</v>
      </c>
      <c r="E11" s="463">
        <v>1987</v>
      </c>
      <c r="F11" s="463">
        <v>1349</v>
      </c>
      <c r="G11" s="463">
        <v>940</v>
      </c>
      <c r="H11" s="464">
        <v>757</v>
      </c>
      <c r="J11" s="465">
        <f t="shared" si="1"/>
        <v>37000</v>
      </c>
      <c r="K11" s="466">
        <f t="shared" si="0"/>
        <v>0.15654054054054053</v>
      </c>
      <c r="L11" s="466">
        <f t="shared" si="0"/>
        <v>9.6351351351351353E-2</v>
      </c>
      <c r="M11" s="466">
        <f t="shared" si="0"/>
        <v>7.0972972972972975E-2</v>
      </c>
      <c r="N11" s="466">
        <f t="shared" si="0"/>
        <v>5.37027027027027E-2</v>
      </c>
      <c r="O11" s="466">
        <f t="shared" si="0"/>
        <v>3.6459459459459456E-2</v>
      </c>
      <c r="P11" s="466">
        <f t="shared" si="0"/>
        <v>2.5405405405405406E-2</v>
      </c>
      <c r="Q11" s="466">
        <f t="shared" si="0"/>
        <v>2.0459459459459459E-2</v>
      </c>
      <c r="R11" s="467"/>
      <c r="S11" s="30"/>
    </row>
    <row r="12" spans="1:19">
      <c r="A12" s="468">
        <v>39000</v>
      </c>
      <c r="B12">
        <v>6392</v>
      </c>
      <c r="C12">
        <v>4165</v>
      </c>
      <c r="D12">
        <v>2906</v>
      </c>
      <c r="E12">
        <v>2267</v>
      </c>
      <c r="F12">
        <v>1629</v>
      </c>
      <c r="G12">
        <v>1050</v>
      </c>
      <c r="H12" s="469">
        <v>894</v>
      </c>
      <c r="J12" s="465">
        <f t="shared" si="1"/>
        <v>39000</v>
      </c>
      <c r="K12" s="466">
        <f t="shared" si="0"/>
        <v>0.16389743589743588</v>
      </c>
      <c r="L12" s="466">
        <f t="shared" si="0"/>
        <v>0.10679487179487179</v>
      </c>
      <c r="M12" s="466">
        <f t="shared" si="0"/>
        <v>7.4512820512820516E-2</v>
      </c>
      <c r="N12" s="466">
        <f t="shared" si="0"/>
        <v>5.8128205128205129E-2</v>
      </c>
      <c r="O12" s="466">
        <f t="shared" si="0"/>
        <v>4.1769230769230767E-2</v>
      </c>
      <c r="P12" s="466">
        <f t="shared" si="0"/>
        <v>2.6923076923076925E-2</v>
      </c>
      <c r="Q12" s="466">
        <f t="shared" si="0"/>
        <v>2.2923076923076924E-2</v>
      </c>
      <c r="R12" s="467"/>
      <c r="S12" s="30">
        <f ca="1">S$6+1</f>
        <v>2024</v>
      </c>
    </row>
    <row r="13" spans="1:19">
      <c r="A13" s="462">
        <v>42000</v>
      </c>
      <c r="B13" s="463">
        <v>7292</v>
      </c>
      <c r="C13" s="463">
        <v>5065</v>
      </c>
      <c r="D13" s="463">
        <v>3326</v>
      </c>
      <c r="E13" s="463">
        <v>2687</v>
      </c>
      <c r="F13" s="463">
        <v>2049</v>
      </c>
      <c r="G13" s="463">
        <v>1410</v>
      </c>
      <c r="H13" s="464">
        <v>1059</v>
      </c>
      <c r="J13" s="465">
        <f t="shared" si="1"/>
        <v>42000</v>
      </c>
      <c r="K13" s="466">
        <f t="shared" si="0"/>
        <v>0.17361904761904762</v>
      </c>
      <c r="L13" s="466">
        <f t="shared" si="0"/>
        <v>0.12059523809523809</v>
      </c>
      <c r="M13" s="466">
        <f t="shared" si="0"/>
        <v>7.9190476190476186E-2</v>
      </c>
      <c r="N13" s="466">
        <f t="shared" si="0"/>
        <v>6.3976190476190478E-2</v>
      </c>
      <c r="O13" s="466">
        <f t="shared" si="0"/>
        <v>4.8785714285714286E-2</v>
      </c>
      <c r="P13" s="466">
        <f t="shared" si="0"/>
        <v>3.3571428571428572E-2</v>
      </c>
      <c r="Q13" s="466">
        <f t="shared" si="0"/>
        <v>2.5214285714285713E-2</v>
      </c>
      <c r="R13" s="467"/>
      <c r="S13" s="31">
        <f ca="1">DATE(S12,1,1)</f>
        <v>45292</v>
      </c>
    </row>
    <row r="14" spans="1:19">
      <c r="A14" s="468">
        <v>46000</v>
      </c>
      <c r="B14">
        <v>8492</v>
      </c>
      <c r="C14">
        <v>6265</v>
      </c>
      <c r="D14">
        <v>3886</v>
      </c>
      <c r="E14">
        <v>3247</v>
      </c>
      <c r="F14">
        <v>2609</v>
      </c>
      <c r="G14">
        <v>1970</v>
      </c>
      <c r="H14" s="469">
        <v>1332</v>
      </c>
      <c r="J14" s="465">
        <f t="shared" si="1"/>
        <v>46000</v>
      </c>
      <c r="K14" s="466">
        <f t="shared" si="0"/>
        <v>0.18460869565217392</v>
      </c>
      <c r="L14" s="466">
        <f t="shared" si="0"/>
        <v>0.13619565217391305</v>
      </c>
      <c r="M14" s="466">
        <f t="shared" si="0"/>
        <v>8.4478260869565211E-2</v>
      </c>
      <c r="N14" s="466">
        <f t="shared" si="0"/>
        <v>7.058695652173913E-2</v>
      </c>
      <c r="O14" s="466">
        <f t="shared" si="0"/>
        <v>5.6717391304347824E-2</v>
      </c>
      <c r="P14" s="466">
        <f t="shared" si="0"/>
        <v>4.2826086956521736E-2</v>
      </c>
      <c r="Q14" s="466">
        <f t="shared" si="0"/>
        <v>2.8956521739130436E-2</v>
      </c>
      <c r="R14" s="467"/>
      <c r="S14" s="31">
        <f ca="1">DATE(S12,12,31)</f>
        <v>45657</v>
      </c>
    </row>
    <row r="15" spans="1:19">
      <c r="A15" s="462">
        <v>50000</v>
      </c>
      <c r="B15" s="463">
        <v>9692</v>
      </c>
      <c r="C15" s="463">
        <v>7465</v>
      </c>
      <c r="D15" s="463">
        <v>4446</v>
      </c>
      <c r="E15" s="463">
        <v>3807</v>
      </c>
      <c r="F15" s="463">
        <v>3169</v>
      </c>
      <c r="G15" s="463">
        <v>2530</v>
      </c>
      <c r="H15" s="464">
        <v>1892</v>
      </c>
      <c r="J15" s="465">
        <f t="shared" si="1"/>
        <v>50000</v>
      </c>
      <c r="K15" s="466">
        <f t="shared" si="0"/>
        <v>0.19384000000000001</v>
      </c>
      <c r="L15" s="466">
        <f t="shared" si="0"/>
        <v>0.14929999999999999</v>
      </c>
      <c r="M15" s="466">
        <f t="shared" si="0"/>
        <v>8.8919999999999999E-2</v>
      </c>
      <c r="N15" s="466">
        <f t="shared" si="0"/>
        <v>7.6139999999999999E-2</v>
      </c>
      <c r="O15" s="466">
        <f t="shared" si="0"/>
        <v>6.3380000000000006E-2</v>
      </c>
      <c r="P15" s="466">
        <f t="shared" si="0"/>
        <v>5.0599999999999999E-2</v>
      </c>
      <c r="Q15" s="466">
        <f t="shared" si="0"/>
        <v>3.7839999999999999E-2</v>
      </c>
      <c r="R15" s="467"/>
      <c r="S15" s="30"/>
    </row>
    <row r="16" spans="1:19">
      <c r="A16" s="468">
        <v>54000</v>
      </c>
      <c r="B16">
        <v>10892</v>
      </c>
      <c r="C16">
        <v>8665</v>
      </c>
      <c r="D16">
        <v>5584</v>
      </c>
      <c r="E16">
        <v>4367</v>
      </c>
      <c r="F16">
        <v>3729</v>
      </c>
      <c r="G16">
        <v>3090</v>
      </c>
      <c r="H16" s="469">
        <v>2452</v>
      </c>
      <c r="J16" s="465">
        <f t="shared" si="1"/>
        <v>54000</v>
      </c>
      <c r="K16" s="466">
        <f t="shared" si="0"/>
        <v>0.20170370370370369</v>
      </c>
      <c r="L16" s="466">
        <f t="shared" si="0"/>
        <v>0.16046296296296297</v>
      </c>
      <c r="M16" s="466">
        <f t="shared" si="0"/>
        <v>0.10340740740740741</v>
      </c>
      <c r="N16" s="466">
        <f t="shared" si="0"/>
        <v>8.087037037037037E-2</v>
      </c>
      <c r="O16" s="466">
        <f t="shared" si="0"/>
        <v>6.9055555555555551E-2</v>
      </c>
      <c r="P16" s="466">
        <f t="shared" si="0"/>
        <v>5.7222222222222223E-2</v>
      </c>
      <c r="Q16" s="466">
        <f t="shared" si="0"/>
        <v>4.540740740740741E-2</v>
      </c>
      <c r="R16" s="467"/>
      <c r="S16" s="30">
        <f ca="1">S$6+2</f>
        <v>2025</v>
      </c>
    </row>
    <row r="17" spans="1:19">
      <c r="A17" s="462">
        <v>58000</v>
      </c>
      <c r="B17" s="463">
        <v>12092</v>
      </c>
      <c r="C17" s="463">
        <v>9865</v>
      </c>
      <c r="D17" s="463">
        <v>6784</v>
      </c>
      <c r="E17" s="463">
        <v>4927</v>
      </c>
      <c r="F17" s="463">
        <v>4289</v>
      </c>
      <c r="G17" s="463">
        <v>3650</v>
      </c>
      <c r="H17" s="464">
        <v>3012</v>
      </c>
      <c r="J17" s="465">
        <f t="shared" si="1"/>
        <v>58000</v>
      </c>
      <c r="K17" s="466">
        <f t="shared" si="0"/>
        <v>0.20848275862068966</v>
      </c>
      <c r="L17" s="466">
        <f t="shared" si="0"/>
        <v>0.17008620689655171</v>
      </c>
      <c r="M17" s="466">
        <f t="shared" si="0"/>
        <v>0.11696551724137931</v>
      </c>
      <c r="N17" s="466">
        <f t="shared" si="0"/>
        <v>8.4948275862068962E-2</v>
      </c>
      <c r="O17" s="466">
        <f t="shared" si="0"/>
        <v>7.3948275862068966E-2</v>
      </c>
      <c r="P17" s="466">
        <f t="shared" si="0"/>
        <v>6.2931034482758622E-2</v>
      </c>
      <c r="Q17" s="466">
        <f t="shared" si="0"/>
        <v>5.1931034482758619E-2</v>
      </c>
      <c r="R17" s="467"/>
      <c r="S17" s="31">
        <f ca="1">DATE(S16,1,1)</f>
        <v>45658</v>
      </c>
    </row>
    <row r="18" spans="1:19">
      <c r="A18" s="468">
        <v>62000</v>
      </c>
      <c r="B18">
        <v>13292</v>
      </c>
      <c r="C18">
        <v>11065</v>
      </c>
      <c r="D18">
        <v>7984</v>
      </c>
      <c r="E18">
        <v>5757</v>
      </c>
      <c r="F18">
        <v>4849</v>
      </c>
      <c r="G18">
        <v>4210</v>
      </c>
      <c r="H18" s="469">
        <v>3572</v>
      </c>
      <c r="J18" s="465">
        <f t="shared" si="1"/>
        <v>62000</v>
      </c>
      <c r="K18" s="466">
        <f t="shared" si="0"/>
        <v>0.21438709677419354</v>
      </c>
      <c r="L18" s="466">
        <f t="shared" si="0"/>
        <v>0.17846774193548387</v>
      </c>
      <c r="M18" s="466">
        <f t="shared" si="0"/>
        <v>0.12877419354838709</v>
      </c>
      <c r="N18" s="466">
        <f t="shared" si="0"/>
        <v>9.2854838709677423E-2</v>
      </c>
      <c r="O18" s="466">
        <f t="shared" si="0"/>
        <v>7.8209677419354834E-2</v>
      </c>
      <c r="P18" s="466">
        <f t="shared" si="0"/>
        <v>6.7903225806451611E-2</v>
      </c>
      <c r="Q18" s="466">
        <f t="shared" si="0"/>
        <v>5.761290322580645E-2</v>
      </c>
      <c r="R18" s="467"/>
      <c r="S18" s="31">
        <f ca="1">DATE(S16,12,31)</f>
        <v>46022</v>
      </c>
    </row>
    <row r="19" spans="1:19">
      <c r="A19" s="462">
        <v>66000</v>
      </c>
      <c r="B19" s="463">
        <v>14492</v>
      </c>
      <c r="C19" s="463">
        <v>12265</v>
      </c>
      <c r="D19" s="463">
        <v>9184</v>
      </c>
      <c r="E19" s="463">
        <v>6957</v>
      </c>
      <c r="F19" s="463">
        <v>5409</v>
      </c>
      <c r="G19" s="463">
        <v>4770</v>
      </c>
      <c r="H19" s="464">
        <v>4132</v>
      </c>
      <c r="J19" s="465">
        <f t="shared" si="1"/>
        <v>66000</v>
      </c>
      <c r="K19" s="466">
        <f t="shared" si="0"/>
        <v>0.21957575757575756</v>
      </c>
      <c r="L19" s="466">
        <f t="shared" si="0"/>
        <v>0.18583333333333332</v>
      </c>
      <c r="M19" s="466">
        <f t="shared" si="0"/>
        <v>0.13915151515151516</v>
      </c>
      <c r="N19" s="466">
        <f t="shared" si="0"/>
        <v>0.10540909090909091</v>
      </c>
      <c r="O19" s="466">
        <f t="shared" si="0"/>
        <v>8.195454545454546E-2</v>
      </c>
      <c r="P19" s="466">
        <f t="shared" si="0"/>
        <v>7.2272727272727266E-2</v>
      </c>
      <c r="Q19" s="466">
        <f t="shared" si="0"/>
        <v>6.260606060606061E-2</v>
      </c>
      <c r="R19" s="467"/>
      <c r="S19" s="30"/>
    </row>
    <row r="20" spans="1:19">
      <c r="A20" s="468">
        <v>70000</v>
      </c>
      <c r="B20">
        <v>15937</v>
      </c>
      <c r="C20">
        <v>13710</v>
      </c>
      <c r="D20">
        <v>10384</v>
      </c>
      <c r="E20">
        <v>8157</v>
      </c>
      <c r="F20">
        <v>5969</v>
      </c>
      <c r="G20">
        <v>5330</v>
      </c>
      <c r="H20" s="469">
        <v>4692</v>
      </c>
      <c r="J20" s="465">
        <f t="shared" si="1"/>
        <v>70000</v>
      </c>
      <c r="K20" s="466">
        <f t="shared" si="0"/>
        <v>0.22767142857142858</v>
      </c>
      <c r="L20" s="466">
        <f t="shared" si="0"/>
        <v>0.19585714285714287</v>
      </c>
      <c r="M20" s="466">
        <f t="shared" si="0"/>
        <v>0.14834285714285714</v>
      </c>
      <c r="N20" s="466">
        <f t="shared" si="0"/>
        <v>0.11652857142857143</v>
      </c>
      <c r="O20" s="466">
        <f t="shared" si="0"/>
        <v>8.5271428571428567E-2</v>
      </c>
      <c r="P20" s="466">
        <f t="shared" si="0"/>
        <v>7.6142857142857137E-2</v>
      </c>
      <c r="Q20" s="466">
        <f t="shared" si="0"/>
        <v>6.7028571428571423E-2</v>
      </c>
      <c r="R20" s="467"/>
      <c r="S20" s="30">
        <f ca="1">S$6+3</f>
        <v>2026</v>
      </c>
    </row>
    <row r="21" spans="1:19">
      <c r="A21" s="462">
        <v>74000</v>
      </c>
      <c r="B21" s="463">
        <v>17537</v>
      </c>
      <c r="C21" s="463">
        <v>15310</v>
      </c>
      <c r="D21" s="463">
        <v>11584</v>
      </c>
      <c r="E21" s="463">
        <v>9357</v>
      </c>
      <c r="F21" s="463">
        <v>7130</v>
      </c>
      <c r="G21" s="463">
        <v>6402</v>
      </c>
      <c r="H21" s="464">
        <v>5252</v>
      </c>
      <c r="J21" s="465">
        <f t="shared" si="1"/>
        <v>74000</v>
      </c>
      <c r="K21" s="466">
        <f t="shared" si="0"/>
        <v>0.23698648648648649</v>
      </c>
      <c r="L21" s="466">
        <f t="shared" si="0"/>
        <v>0.20689189189189189</v>
      </c>
      <c r="M21" s="466">
        <f t="shared" si="0"/>
        <v>0.15654054054054053</v>
      </c>
      <c r="N21" s="466">
        <f t="shared" si="0"/>
        <v>0.12644594594594594</v>
      </c>
      <c r="O21" s="466">
        <f t="shared" si="0"/>
        <v>9.6351351351351353E-2</v>
      </c>
      <c r="P21" s="466">
        <f t="shared" si="0"/>
        <v>8.651351351351351E-2</v>
      </c>
      <c r="Q21" s="466">
        <f t="shared" si="0"/>
        <v>7.0972972972972975E-2</v>
      </c>
      <c r="R21" s="467"/>
      <c r="S21" s="31">
        <f ca="1">DATE(S20,1,1)</f>
        <v>46023</v>
      </c>
    </row>
    <row r="22" spans="1:19">
      <c r="A22" s="468">
        <v>78000</v>
      </c>
      <c r="B22">
        <v>19137</v>
      </c>
      <c r="C22">
        <v>16910</v>
      </c>
      <c r="D22">
        <v>12784</v>
      </c>
      <c r="E22">
        <v>10557</v>
      </c>
      <c r="F22">
        <v>8330</v>
      </c>
      <c r="G22">
        <v>8002</v>
      </c>
      <c r="H22" s="469">
        <v>5812</v>
      </c>
      <c r="J22" s="465">
        <f t="shared" si="1"/>
        <v>78000</v>
      </c>
      <c r="K22" s="466">
        <f t="shared" si="0"/>
        <v>0.24534615384615385</v>
      </c>
      <c r="L22" s="466">
        <f t="shared" si="0"/>
        <v>0.21679487179487181</v>
      </c>
      <c r="M22" s="466">
        <f t="shared" si="0"/>
        <v>0.16389743589743588</v>
      </c>
      <c r="N22" s="466">
        <f t="shared" si="0"/>
        <v>0.13534615384615384</v>
      </c>
      <c r="O22" s="466">
        <f t="shared" si="0"/>
        <v>0.10679487179487179</v>
      </c>
      <c r="P22" s="466">
        <f t="shared" si="0"/>
        <v>0.10258974358974358</v>
      </c>
      <c r="Q22" s="466">
        <f t="shared" si="0"/>
        <v>7.4512820512820516E-2</v>
      </c>
      <c r="R22" s="467"/>
      <c r="S22" s="31">
        <f ca="1">DATE(S20,12,31)</f>
        <v>46387</v>
      </c>
    </row>
    <row r="23" spans="1:19">
      <c r="A23" s="462">
        <v>84000</v>
      </c>
      <c r="B23" s="463">
        <v>21537</v>
      </c>
      <c r="C23" s="463">
        <v>19310</v>
      </c>
      <c r="D23" s="463">
        <v>14584</v>
      </c>
      <c r="E23" s="463">
        <v>12357</v>
      </c>
      <c r="F23" s="463">
        <v>10130</v>
      </c>
      <c r="G23" s="463">
        <v>7290</v>
      </c>
      <c r="H23" s="464">
        <v>6652</v>
      </c>
      <c r="J23" s="465">
        <f t="shared" si="1"/>
        <v>84000</v>
      </c>
      <c r="K23" s="466">
        <f t="shared" si="0"/>
        <v>0.25639285714285714</v>
      </c>
      <c r="L23" s="466">
        <f t="shared" si="0"/>
        <v>0.22988095238095238</v>
      </c>
      <c r="M23" s="466">
        <f t="shared" si="0"/>
        <v>0.17361904761904762</v>
      </c>
      <c r="N23" s="466">
        <f t="shared" si="0"/>
        <v>0.14710714285714285</v>
      </c>
      <c r="O23" s="466">
        <f t="shared" si="0"/>
        <v>0.12059523809523809</v>
      </c>
      <c r="P23" s="466">
        <f t="shared" si="0"/>
        <v>8.6785714285714285E-2</v>
      </c>
      <c r="Q23" s="466">
        <f t="shared" si="0"/>
        <v>7.9190476190476186E-2</v>
      </c>
      <c r="R23" s="467"/>
      <c r="S23" s="30"/>
    </row>
    <row r="24" spans="1:19">
      <c r="A24" s="468">
        <v>92000</v>
      </c>
      <c r="B24">
        <v>24737</v>
      </c>
      <c r="C24">
        <v>22510</v>
      </c>
      <c r="D24">
        <v>16984</v>
      </c>
      <c r="E24">
        <v>14757</v>
      </c>
      <c r="F24">
        <v>12530</v>
      </c>
      <c r="G24" s="470">
        <v>9673</v>
      </c>
      <c r="H24" s="469">
        <v>8076</v>
      </c>
      <c r="J24" s="465">
        <f t="shared" si="1"/>
        <v>92000</v>
      </c>
      <c r="K24" s="466">
        <f t="shared" si="0"/>
        <v>0.2688804347826087</v>
      </c>
      <c r="L24" s="466">
        <f t="shared" si="0"/>
        <v>0.24467391304347827</v>
      </c>
      <c r="M24" s="466">
        <f t="shared" si="0"/>
        <v>0.18460869565217392</v>
      </c>
      <c r="N24" s="466">
        <f t="shared" si="0"/>
        <v>0.16040217391304348</v>
      </c>
      <c r="O24" s="466">
        <f t="shared" si="0"/>
        <v>0.13619565217391305</v>
      </c>
      <c r="P24" s="466">
        <f t="shared" si="0"/>
        <v>0.10514130434782609</v>
      </c>
      <c r="Q24" s="466">
        <f t="shared" si="0"/>
        <v>8.7782608695652173E-2</v>
      </c>
      <c r="R24" s="467"/>
      <c r="S24" s="30">
        <f ca="1">S$6+4</f>
        <v>2027</v>
      </c>
    </row>
    <row r="25" spans="1:19">
      <c r="A25" s="462">
        <v>100000</v>
      </c>
      <c r="B25" s="463">
        <v>27937</v>
      </c>
      <c r="C25" s="463">
        <v>25710</v>
      </c>
      <c r="D25" s="463">
        <v>19384</v>
      </c>
      <c r="E25" s="463">
        <v>17157</v>
      </c>
      <c r="F25" s="463">
        <v>14930</v>
      </c>
      <c r="G25" s="463">
        <v>12073</v>
      </c>
      <c r="H25" s="464">
        <v>10476</v>
      </c>
      <c r="J25" s="465">
        <f t="shared" si="1"/>
        <v>100000</v>
      </c>
      <c r="K25" s="466">
        <f t="shared" si="0"/>
        <v>0.27937000000000001</v>
      </c>
      <c r="L25" s="466">
        <f t="shared" si="0"/>
        <v>0.2571</v>
      </c>
      <c r="M25" s="466">
        <f t="shared" si="0"/>
        <v>0.19384000000000001</v>
      </c>
      <c r="N25" s="466">
        <f t="shared" si="0"/>
        <v>0.17157</v>
      </c>
      <c r="O25" s="466">
        <f t="shared" si="0"/>
        <v>0.14929999999999999</v>
      </c>
      <c r="P25" s="466">
        <f t="shared" si="0"/>
        <v>0.12073</v>
      </c>
      <c r="Q25" s="466">
        <f t="shared" si="0"/>
        <v>0.10476000000000001</v>
      </c>
      <c r="R25" s="467"/>
      <c r="S25" s="31">
        <f ca="1">DATE(S24,1,1)</f>
        <v>46388</v>
      </c>
    </row>
    <row r="26" spans="1:19">
      <c r="A26" s="468">
        <v>110000</v>
      </c>
      <c r="B26">
        <v>31937</v>
      </c>
      <c r="C26">
        <v>29710</v>
      </c>
      <c r="D26">
        <v>22384</v>
      </c>
      <c r="E26">
        <v>20157</v>
      </c>
      <c r="F26">
        <v>17930</v>
      </c>
      <c r="G26" s="470">
        <v>15073</v>
      </c>
      <c r="H26" s="469">
        <v>13476</v>
      </c>
      <c r="J26" s="465">
        <f t="shared" si="1"/>
        <v>110000</v>
      </c>
      <c r="K26" s="466">
        <f t="shared" si="0"/>
        <v>0.29033636363636361</v>
      </c>
      <c r="L26" s="466">
        <f t="shared" si="0"/>
        <v>0.2700909090909091</v>
      </c>
      <c r="M26" s="466">
        <f t="shared" si="0"/>
        <v>0.20349090909090908</v>
      </c>
      <c r="N26" s="466">
        <f t="shared" si="0"/>
        <v>0.18324545454545454</v>
      </c>
      <c r="O26" s="466">
        <f t="shared" si="0"/>
        <v>0.16300000000000001</v>
      </c>
      <c r="P26" s="466">
        <f t="shared" si="0"/>
        <v>0.13702727272727272</v>
      </c>
      <c r="Q26" s="466">
        <f t="shared" si="0"/>
        <v>0.12250909090909091</v>
      </c>
      <c r="R26" s="467"/>
      <c r="S26" s="31">
        <f ca="1">DATE(S24,12,31)</f>
        <v>46752</v>
      </c>
    </row>
    <row r="27" spans="1:19">
      <c r="A27" s="462">
        <v>120000</v>
      </c>
      <c r="B27" s="463">
        <v>35937</v>
      </c>
      <c r="C27" s="463">
        <v>33710</v>
      </c>
      <c r="D27" s="463">
        <v>25384</v>
      </c>
      <c r="E27" s="463">
        <v>23157</v>
      </c>
      <c r="F27" s="463">
        <v>20930</v>
      </c>
      <c r="G27" s="463">
        <v>18073</v>
      </c>
      <c r="H27" s="464">
        <v>16476</v>
      </c>
      <c r="J27" s="465">
        <f t="shared" si="1"/>
        <v>120000</v>
      </c>
      <c r="K27" s="466">
        <f t="shared" si="0"/>
        <v>0.29947499999999999</v>
      </c>
      <c r="L27" s="466">
        <f t="shared" si="0"/>
        <v>0.28091666666666665</v>
      </c>
      <c r="M27" s="466">
        <f t="shared" si="0"/>
        <v>0.21153333333333332</v>
      </c>
      <c r="N27" s="466">
        <f t="shared" si="0"/>
        <v>0.19297500000000001</v>
      </c>
      <c r="O27" s="466">
        <f t="shared" si="0"/>
        <v>0.17441666666666666</v>
      </c>
      <c r="P27" s="466">
        <f t="shared" si="0"/>
        <v>0.15060833333333334</v>
      </c>
      <c r="Q27" s="466">
        <f t="shared" si="0"/>
        <v>0.13730000000000001</v>
      </c>
      <c r="R27" s="467"/>
      <c r="S27" s="1"/>
    </row>
    <row r="28" spans="1:19">
      <c r="A28" s="468">
        <v>130000</v>
      </c>
      <c r="B28">
        <v>39937</v>
      </c>
      <c r="C28">
        <v>37710</v>
      </c>
      <c r="D28">
        <v>28384</v>
      </c>
      <c r="E28">
        <v>26157</v>
      </c>
      <c r="F28">
        <v>23930</v>
      </c>
      <c r="G28" s="470">
        <v>21073</v>
      </c>
      <c r="H28" s="469">
        <v>19476</v>
      </c>
      <c r="J28" s="465">
        <f t="shared" si="1"/>
        <v>130000</v>
      </c>
      <c r="K28" s="466">
        <f t="shared" si="0"/>
        <v>0.30720769230769229</v>
      </c>
      <c r="L28" s="466">
        <f t="shared" si="0"/>
        <v>0.29007692307692307</v>
      </c>
      <c r="M28" s="466">
        <f t="shared" si="0"/>
        <v>0.21833846153846154</v>
      </c>
      <c r="N28" s="466">
        <f t="shared" si="0"/>
        <v>0.20120769230769231</v>
      </c>
      <c r="O28" s="466">
        <f t="shared" si="0"/>
        <v>0.18407692307692308</v>
      </c>
      <c r="P28" s="466">
        <f t="shared" si="0"/>
        <v>0.16209999999999999</v>
      </c>
      <c r="Q28" s="466">
        <f t="shared" si="0"/>
        <v>0.14981538461538463</v>
      </c>
      <c r="R28" s="467"/>
      <c r="S28" s="1"/>
    </row>
    <row r="29" spans="1:19">
      <c r="A29" s="462">
        <v>140000</v>
      </c>
      <c r="B29" s="463">
        <v>43937</v>
      </c>
      <c r="C29" s="463">
        <v>41710</v>
      </c>
      <c r="D29" s="463">
        <v>31874</v>
      </c>
      <c r="E29" s="463">
        <v>29647</v>
      </c>
      <c r="F29" s="463">
        <v>27420</v>
      </c>
      <c r="G29" s="463">
        <v>24563</v>
      </c>
      <c r="H29" s="464">
        <v>22966</v>
      </c>
      <c r="J29" s="465">
        <f t="shared" si="1"/>
        <v>140000</v>
      </c>
      <c r="K29" s="466">
        <f t="shared" si="0"/>
        <v>0.31383571428571427</v>
      </c>
      <c r="L29" s="466">
        <f t="shared" si="0"/>
        <v>0.29792857142857143</v>
      </c>
      <c r="M29" s="466">
        <f t="shared" si="0"/>
        <v>0.22767142857142858</v>
      </c>
      <c r="N29" s="466">
        <f t="shared" si="0"/>
        <v>0.21176428571428571</v>
      </c>
      <c r="O29" s="466">
        <f t="shared" si="0"/>
        <v>0.19585714285714287</v>
      </c>
      <c r="P29" s="466">
        <f t="shared" si="0"/>
        <v>0.17544999999999999</v>
      </c>
      <c r="Q29" s="466">
        <f t="shared" si="0"/>
        <v>0.16404285714285713</v>
      </c>
      <c r="R29" s="467"/>
      <c r="S29" s="1"/>
    </row>
    <row r="30" spans="1:19">
      <c r="A30" s="468">
        <v>150000</v>
      </c>
      <c r="B30">
        <v>47937</v>
      </c>
      <c r="C30">
        <v>45710</v>
      </c>
      <c r="D30">
        <v>35874</v>
      </c>
      <c r="E30">
        <v>33647</v>
      </c>
      <c r="F30">
        <v>31420</v>
      </c>
      <c r="G30" s="470">
        <v>28563</v>
      </c>
      <c r="H30" s="469">
        <v>26966</v>
      </c>
      <c r="J30" s="465">
        <f t="shared" si="1"/>
        <v>150000</v>
      </c>
      <c r="K30" s="466">
        <f t="shared" si="0"/>
        <v>0.31957999999999998</v>
      </c>
      <c r="L30" s="466">
        <f t="shared" si="0"/>
        <v>0.30473333333333336</v>
      </c>
      <c r="M30" s="466">
        <f t="shared" si="0"/>
        <v>0.23916000000000001</v>
      </c>
      <c r="N30" s="466">
        <f t="shared" si="0"/>
        <v>0.22431333333333334</v>
      </c>
      <c r="O30" s="466">
        <f t="shared" si="0"/>
        <v>0.20946666666666666</v>
      </c>
      <c r="P30" s="466">
        <f t="shared" si="0"/>
        <v>0.19042000000000001</v>
      </c>
      <c r="Q30" s="466">
        <f t="shared" si="0"/>
        <v>0.17977333333333334</v>
      </c>
      <c r="R30" s="467"/>
      <c r="S30" s="1"/>
    </row>
    <row r="31" spans="1:19">
      <c r="A31" s="462">
        <v>160000</v>
      </c>
      <c r="B31" s="463">
        <v>51937</v>
      </c>
      <c r="C31" s="463">
        <v>49710</v>
      </c>
      <c r="D31" s="463">
        <v>39874</v>
      </c>
      <c r="E31" s="463">
        <v>37647</v>
      </c>
      <c r="F31" s="463">
        <v>35420</v>
      </c>
      <c r="G31" s="463">
        <v>32563</v>
      </c>
      <c r="H31" s="464">
        <v>30966</v>
      </c>
      <c r="J31" s="465">
        <f t="shared" si="1"/>
        <v>160000</v>
      </c>
      <c r="K31" s="466">
        <f t="shared" ref="K31:Q40" si="2">B31/$A31</f>
        <v>0.32460624999999999</v>
      </c>
      <c r="L31" s="466">
        <f t="shared" si="2"/>
        <v>0.31068750000000001</v>
      </c>
      <c r="M31" s="466">
        <f t="shared" si="2"/>
        <v>0.2492125</v>
      </c>
      <c r="N31" s="466">
        <f t="shared" si="2"/>
        <v>0.23529375</v>
      </c>
      <c r="O31" s="466">
        <f t="shared" si="2"/>
        <v>0.22137499999999999</v>
      </c>
      <c r="P31" s="466">
        <f t="shared" si="2"/>
        <v>0.20351875</v>
      </c>
      <c r="Q31" s="466">
        <f t="shared" si="2"/>
        <v>0.1935375</v>
      </c>
      <c r="S31" s="1"/>
    </row>
    <row r="32" spans="1:19">
      <c r="A32" s="468">
        <v>170000</v>
      </c>
      <c r="B32">
        <v>55937</v>
      </c>
      <c r="C32">
        <v>53710</v>
      </c>
      <c r="D32">
        <v>43874</v>
      </c>
      <c r="E32">
        <v>41647</v>
      </c>
      <c r="F32">
        <v>39420</v>
      </c>
      <c r="G32" s="470">
        <v>36563</v>
      </c>
      <c r="H32" s="469">
        <v>34966</v>
      </c>
      <c r="J32" s="465">
        <f t="shared" si="1"/>
        <v>170000</v>
      </c>
      <c r="K32" s="466">
        <f t="shared" si="2"/>
        <v>0.32904117647058823</v>
      </c>
      <c r="L32" s="466">
        <f t="shared" si="2"/>
        <v>0.31594117647058823</v>
      </c>
      <c r="M32" s="466">
        <f t="shared" si="2"/>
        <v>0.25808235294117648</v>
      </c>
      <c r="N32" s="466">
        <f t="shared" si="2"/>
        <v>0.24498235294117648</v>
      </c>
      <c r="O32" s="466">
        <f t="shared" si="2"/>
        <v>0.23188235294117648</v>
      </c>
      <c r="P32" s="466">
        <f t="shared" si="2"/>
        <v>0.21507647058823529</v>
      </c>
      <c r="Q32" s="466">
        <f t="shared" si="2"/>
        <v>0.20568235294117648</v>
      </c>
      <c r="R32" s="467"/>
      <c r="S32" s="30">
        <f ca="1">S$6+4</f>
        <v>2027</v>
      </c>
    </row>
    <row r="33" spans="1:19">
      <c r="A33" s="462">
        <v>180000</v>
      </c>
      <c r="B33" s="463">
        <v>59937</v>
      </c>
      <c r="C33" s="463">
        <v>57710</v>
      </c>
      <c r="D33" s="463">
        <v>47874</v>
      </c>
      <c r="E33" s="463">
        <v>45647</v>
      </c>
      <c r="F33" s="463">
        <v>43420</v>
      </c>
      <c r="G33" s="463">
        <v>40563</v>
      </c>
      <c r="H33" s="464">
        <v>38966</v>
      </c>
      <c r="J33" s="465">
        <f t="shared" si="1"/>
        <v>180000</v>
      </c>
      <c r="K33" s="466">
        <f t="shared" si="2"/>
        <v>0.33298333333333335</v>
      </c>
      <c r="L33" s="466">
        <f t="shared" si="2"/>
        <v>0.32061111111111112</v>
      </c>
      <c r="M33" s="466">
        <f t="shared" si="2"/>
        <v>0.26596666666666668</v>
      </c>
      <c r="N33" s="466">
        <f t="shared" si="2"/>
        <v>0.25359444444444446</v>
      </c>
      <c r="O33" s="466">
        <f t="shared" si="2"/>
        <v>0.24122222222222223</v>
      </c>
      <c r="P33" s="466">
        <f t="shared" si="2"/>
        <v>0.22534999999999999</v>
      </c>
      <c r="Q33" s="466">
        <f t="shared" si="2"/>
        <v>0.21647777777777777</v>
      </c>
      <c r="R33" s="467"/>
      <c r="S33" s="31">
        <f ca="1">DATE(S32,1,1)</f>
        <v>46388</v>
      </c>
    </row>
    <row r="34" spans="1:19">
      <c r="A34" s="468">
        <v>190000</v>
      </c>
      <c r="B34">
        <v>63937</v>
      </c>
      <c r="C34">
        <v>61710</v>
      </c>
      <c r="D34">
        <v>51874</v>
      </c>
      <c r="E34">
        <v>49647</v>
      </c>
      <c r="F34">
        <v>47420</v>
      </c>
      <c r="G34" s="470">
        <v>44563</v>
      </c>
      <c r="H34" s="469">
        <v>42966</v>
      </c>
      <c r="J34" s="465">
        <f t="shared" si="1"/>
        <v>190000</v>
      </c>
      <c r="K34" s="466">
        <f t="shared" si="2"/>
        <v>0.33651052631578948</v>
      </c>
      <c r="L34" s="466">
        <f t="shared" si="2"/>
        <v>0.32478947368421052</v>
      </c>
      <c r="M34" s="466">
        <f t="shared" si="2"/>
        <v>0.27302105263157894</v>
      </c>
      <c r="N34" s="466">
        <f t="shared" si="2"/>
        <v>0.26129999999999998</v>
      </c>
      <c r="O34" s="466">
        <f t="shared" si="2"/>
        <v>0.24957894736842104</v>
      </c>
      <c r="P34" s="466">
        <f t="shared" si="2"/>
        <v>0.23454210526315789</v>
      </c>
      <c r="Q34" s="466">
        <f t="shared" si="2"/>
        <v>0.22613684210526316</v>
      </c>
      <c r="R34" s="467"/>
      <c r="S34" s="31">
        <f ca="1">DATE(S32,12,31)</f>
        <v>46752</v>
      </c>
    </row>
    <row r="35" spans="1:19">
      <c r="A35" s="462">
        <v>200000</v>
      </c>
      <c r="B35" s="463">
        <v>67937</v>
      </c>
      <c r="C35" s="463">
        <v>65710</v>
      </c>
      <c r="D35" s="463">
        <v>55874</v>
      </c>
      <c r="E35" s="463">
        <v>53647</v>
      </c>
      <c r="F35" s="463">
        <v>51420</v>
      </c>
      <c r="G35" s="463">
        <v>48563</v>
      </c>
      <c r="H35" s="464">
        <v>46966</v>
      </c>
      <c r="J35" s="465">
        <f t="shared" si="1"/>
        <v>200000</v>
      </c>
      <c r="K35" s="466">
        <f t="shared" si="2"/>
        <v>0.33968500000000001</v>
      </c>
      <c r="L35" s="466">
        <f t="shared" si="2"/>
        <v>0.32855000000000001</v>
      </c>
      <c r="M35" s="466">
        <f t="shared" si="2"/>
        <v>0.27937000000000001</v>
      </c>
      <c r="N35" s="466">
        <f t="shared" si="2"/>
        <v>0.268235</v>
      </c>
      <c r="O35" s="466">
        <f t="shared" si="2"/>
        <v>0.2571</v>
      </c>
      <c r="P35" s="466">
        <f t="shared" si="2"/>
        <v>0.242815</v>
      </c>
      <c r="Q35" s="466">
        <f t="shared" si="2"/>
        <v>0.23483000000000001</v>
      </c>
      <c r="R35" s="467"/>
      <c r="S35" s="1"/>
    </row>
    <row r="36" spans="1:19">
      <c r="A36" s="468">
        <v>210000</v>
      </c>
      <c r="B36">
        <v>71937</v>
      </c>
      <c r="C36">
        <v>69710</v>
      </c>
      <c r="D36">
        <v>59874</v>
      </c>
      <c r="E36">
        <v>57647</v>
      </c>
      <c r="F36">
        <v>55420</v>
      </c>
      <c r="G36" s="470">
        <v>60802</v>
      </c>
      <c r="H36" s="469">
        <v>50966</v>
      </c>
      <c r="J36" s="465">
        <f t="shared" si="1"/>
        <v>210000</v>
      </c>
      <c r="K36" s="466">
        <f t="shared" si="2"/>
        <v>0.34255714285714284</v>
      </c>
      <c r="L36" s="466">
        <f t="shared" si="2"/>
        <v>0.33195238095238094</v>
      </c>
      <c r="M36" s="466">
        <f t="shared" si="2"/>
        <v>0.28511428571428571</v>
      </c>
      <c r="N36" s="466">
        <f t="shared" si="2"/>
        <v>0.27450952380952381</v>
      </c>
      <c r="O36" s="466">
        <f t="shared" si="2"/>
        <v>0.26390476190476192</v>
      </c>
      <c r="P36" s="466">
        <f t="shared" si="2"/>
        <v>0.28953333333333331</v>
      </c>
      <c r="Q36" s="466">
        <f t="shared" si="2"/>
        <v>0.2426952380952381</v>
      </c>
      <c r="R36" s="467"/>
      <c r="S36" s="1"/>
    </row>
    <row r="37" spans="1:19">
      <c r="A37" s="462">
        <v>220000</v>
      </c>
      <c r="B37" s="463">
        <v>75937</v>
      </c>
      <c r="C37" s="463">
        <v>73710</v>
      </c>
      <c r="D37" s="463">
        <v>63874</v>
      </c>
      <c r="E37" s="463">
        <v>61647</v>
      </c>
      <c r="F37" s="463">
        <v>59420</v>
      </c>
      <c r="G37" s="463">
        <v>56563</v>
      </c>
      <c r="H37" s="464">
        <v>54966</v>
      </c>
      <c r="J37" s="465">
        <f t="shared" si="1"/>
        <v>220000</v>
      </c>
      <c r="K37" s="466">
        <f t="shared" si="2"/>
        <v>0.34516818181818182</v>
      </c>
      <c r="L37" s="466">
        <f t="shared" si="2"/>
        <v>0.33504545454545454</v>
      </c>
      <c r="M37" s="466">
        <f t="shared" si="2"/>
        <v>0.29033636363636361</v>
      </c>
      <c r="N37" s="466">
        <f t="shared" si="2"/>
        <v>0.28021363636363639</v>
      </c>
      <c r="O37" s="466">
        <f t="shared" si="2"/>
        <v>0.2700909090909091</v>
      </c>
      <c r="P37" s="466">
        <f t="shared" si="2"/>
        <v>0.25710454545454547</v>
      </c>
      <c r="Q37" s="466">
        <f t="shared" si="2"/>
        <v>0.24984545454545454</v>
      </c>
      <c r="R37" s="467"/>
      <c r="S37" s="1"/>
    </row>
    <row r="38" spans="1:19">
      <c r="A38" s="468">
        <v>230000</v>
      </c>
      <c r="B38">
        <v>79937</v>
      </c>
      <c r="C38">
        <v>77710</v>
      </c>
      <c r="D38">
        <v>67874</v>
      </c>
      <c r="E38">
        <v>65647</v>
      </c>
      <c r="F38">
        <v>63420</v>
      </c>
      <c r="G38" s="470">
        <v>60563</v>
      </c>
      <c r="H38" s="469">
        <v>58966</v>
      </c>
      <c r="J38" s="465">
        <f t="shared" si="1"/>
        <v>230000</v>
      </c>
      <c r="K38" s="466">
        <f t="shared" si="2"/>
        <v>0.34755217391304349</v>
      </c>
      <c r="L38" s="466">
        <f t="shared" si="2"/>
        <v>0.33786956521739131</v>
      </c>
      <c r="M38" s="466">
        <f t="shared" si="2"/>
        <v>0.29510434782608697</v>
      </c>
      <c r="N38" s="466">
        <f t="shared" si="2"/>
        <v>0.28542173913043478</v>
      </c>
      <c r="O38" s="466">
        <f t="shared" si="2"/>
        <v>0.2757391304347826</v>
      </c>
      <c r="P38" s="466">
        <f t="shared" si="2"/>
        <v>0.26331739130434784</v>
      </c>
      <c r="Q38" s="466">
        <f t="shared" si="2"/>
        <v>0.25637391304347829</v>
      </c>
      <c r="R38" s="467"/>
      <c r="S38" s="1"/>
    </row>
    <row r="39" spans="1:19">
      <c r="A39" s="462">
        <v>240000</v>
      </c>
      <c r="B39" s="463">
        <v>83937</v>
      </c>
      <c r="C39" s="463">
        <v>81710</v>
      </c>
      <c r="D39" s="463">
        <v>71874</v>
      </c>
      <c r="E39" s="463">
        <v>69647</v>
      </c>
      <c r="F39" s="463">
        <v>67420</v>
      </c>
      <c r="G39" s="463">
        <v>64563</v>
      </c>
      <c r="H39" s="464">
        <v>62966</v>
      </c>
      <c r="J39" s="465">
        <f t="shared" si="1"/>
        <v>240000</v>
      </c>
      <c r="K39" s="466">
        <f t="shared" si="2"/>
        <v>0.34973749999999998</v>
      </c>
      <c r="L39" s="466">
        <f t="shared" si="2"/>
        <v>0.34045833333333331</v>
      </c>
      <c r="M39" s="466">
        <f t="shared" si="2"/>
        <v>0.29947499999999999</v>
      </c>
      <c r="N39" s="466">
        <f t="shared" si="2"/>
        <v>0.29019583333333332</v>
      </c>
      <c r="O39" s="466">
        <f t="shared" si="2"/>
        <v>0.28091666666666665</v>
      </c>
      <c r="P39" s="466">
        <f t="shared" si="2"/>
        <v>0.26901249999999999</v>
      </c>
      <c r="Q39" s="466">
        <f t="shared" si="2"/>
        <v>0.26235833333333336</v>
      </c>
      <c r="R39" s="467"/>
      <c r="S39" s="1"/>
    </row>
    <row r="40" spans="1:19">
      <c r="A40" s="468">
        <v>250000</v>
      </c>
      <c r="B40">
        <v>87937</v>
      </c>
      <c r="C40">
        <v>85710</v>
      </c>
      <c r="D40">
        <v>75874</v>
      </c>
      <c r="E40">
        <v>73647</v>
      </c>
      <c r="F40">
        <v>71420</v>
      </c>
      <c r="G40" s="470">
        <v>68563</v>
      </c>
      <c r="H40" s="469">
        <v>66966</v>
      </c>
      <c r="J40" s="465">
        <f t="shared" si="1"/>
        <v>250000</v>
      </c>
      <c r="K40" s="466">
        <f t="shared" si="2"/>
        <v>0.35174800000000001</v>
      </c>
      <c r="L40" s="466">
        <f t="shared" si="2"/>
        <v>0.34283999999999998</v>
      </c>
      <c r="M40" s="466">
        <f t="shared" si="2"/>
        <v>0.30349599999999999</v>
      </c>
      <c r="N40" s="466">
        <f t="shared" si="2"/>
        <v>0.29458800000000002</v>
      </c>
      <c r="O40" s="466">
        <f t="shared" si="2"/>
        <v>0.28567999999999999</v>
      </c>
      <c r="P40" s="466">
        <f t="shared" si="2"/>
        <v>0.274252</v>
      </c>
      <c r="Q40" s="466">
        <f t="shared" si="2"/>
        <v>0.26786399999999999</v>
      </c>
      <c r="R40" s="467"/>
      <c r="S40" s="1"/>
    </row>
    <row r="41" spans="1:19">
      <c r="A41" s="471"/>
      <c r="B41" s="472"/>
      <c r="C41" s="472"/>
      <c r="D41" s="472"/>
      <c r="E41" s="472"/>
      <c r="F41" s="472"/>
      <c r="G41" s="472"/>
      <c r="H41" s="473"/>
      <c r="S41" s="1"/>
    </row>
    <row r="42" spans="1:19">
      <c r="S42" s="1"/>
    </row>
    <row r="43" spans="1:19">
      <c r="S43" s="1"/>
    </row>
    <row r="44" spans="1:19">
      <c r="S44" s="1"/>
    </row>
  </sheetData>
  <sheetProtection sheet="1" objects="1" scenarios="1"/>
  <mergeCells count="2">
    <mergeCell ref="A1:H1"/>
    <mergeCell ref="B2:H2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52"/>
  <sheetViews>
    <sheetView showGridLines="0" showRowColHeaders="0" workbookViewId="0">
      <selection activeCell="E19" sqref="E19"/>
    </sheetView>
  </sheetViews>
  <sheetFormatPr baseColWidth="10" defaultRowHeight="12.75"/>
  <cols>
    <col min="1" max="1" width="4.28515625" style="162" customWidth="1"/>
    <col min="2" max="2" width="25.28515625" style="162" customWidth="1"/>
    <col min="3" max="3" width="12.85546875" style="162" customWidth="1"/>
    <col min="4" max="4" width="4" style="162" customWidth="1"/>
    <col min="5" max="6" width="10.5703125" style="162" customWidth="1"/>
    <col min="7" max="10" width="10.42578125" style="162" customWidth="1"/>
    <col min="11" max="14" width="0" style="162" hidden="1" customWidth="1"/>
    <col min="15" max="15" width="11.42578125" style="162"/>
    <col min="16" max="21" width="0" style="162" hidden="1" customWidth="1"/>
    <col min="22" max="16384" width="11.42578125" style="162"/>
  </cols>
  <sheetData>
    <row r="1" spans="1:20">
      <c r="A1" s="223"/>
      <c r="B1" s="213"/>
      <c r="C1" s="213"/>
      <c r="D1" s="213"/>
      <c r="E1" s="213"/>
      <c r="F1" s="213"/>
      <c r="G1" s="213"/>
      <c r="H1" s="213"/>
      <c r="I1" s="213"/>
      <c r="J1" s="214"/>
      <c r="L1" s="1"/>
    </row>
    <row r="2" spans="1:20" ht="15.75">
      <c r="A2" s="170"/>
      <c r="B2" s="582" t="str">
        <f>"2.8  D"&amp;CHAR(201)&amp;"TERMINATION DE L'IMPÔT SUR LE REVENU PR"&amp;CHAR(201)&amp;"VISIONNEL"</f>
        <v>2.8  DÉTERMINATION DE L'IMPÔT SUR LE REVENU PRÉVISIONNEL</v>
      </c>
      <c r="C2" s="582"/>
      <c r="D2" s="582"/>
      <c r="E2" s="582"/>
      <c r="F2" s="582"/>
      <c r="G2" s="582"/>
      <c r="H2" s="582"/>
      <c r="I2" s="582"/>
      <c r="J2" s="582"/>
      <c r="L2" s="1"/>
    </row>
    <row r="3" spans="1:20" ht="15.75">
      <c r="A3" s="170"/>
      <c r="B3" s="582" t="s">
        <v>0</v>
      </c>
      <c r="C3" s="582"/>
      <c r="D3" s="582"/>
      <c r="E3" s="582"/>
      <c r="F3" s="582"/>
      <c r="G3" s="582"/>
      <c r="H3" s="582"/>
      <c r="I3" s="582"/>
      <c r="J3" s="582"/>
      <c r="L3" s="1"/>
    </row>
    <row r="4" spans="1:20">
      <c r="A4" s="170"/>
      <c r="B4" s="209"/>
      <c r="C4" s="209"/>
      <c r="D4" s="209"/>
      <c r="E4" s="209"/>
      <c r="F4" s="209"/>
      <c r="G4" s="209"/>
      <c r="H4" s="209"/>
      <c r="I4" s="209"/>
      <c r="J4" s="474"/>
      <c r="L4" s="1"/>
    </row>
    <row r="5" spans="1:20">
      <c r="A5" s="475" t="s">
        <v>220</v>
      </c>
      <c r="B5" s="476"/>
      <c r="C5" s="477"/>
      <c r="D5" s="478"/>
      <c r="E5" s="479">
        <f ca="1">L8</f>
        <v>2022</v>
      </c>
      <c r="F5" s="479">
        <f ca="1">E5+1</f>
        <v>2023</v>
      </c>
      <c r="G5" s="479">
        <f ca="1">F5+1</f>
        <v>2024</v>
      </c>
      <c r="H5" s="479">
        <f ca="1">G5+1</f>
        <v>2025</v>
      </c>
      <c r="I5" s="479">
        <f ca="1">H5+1</f>
        <v>2026</v>
      </c>
      <c r="J5" s="480">
        <f ca="1">I5+1</f>
        <v>2027</v>
      </c>
      <c r="L5" s="1"/>
    </row>
    <row r="6" spans="1:20">
      <c r="A6" s="170"/>
      <c r="B6" s="171"/>
      <c r="C6" s="171"/>
      <c r="D6" s="171"/>
      <c r="E6" s="481"/>
      <c r="F6" s="482"/>
      <c r="G6" s="483"/>
      <c r="H6" s="483"/>
      <c r="I6" s="483"/>
      <c r="J6" s="199"/>
      <c r="L6" s="28">
        <f ca="1">Tableau_2_1!Q9</f>
        <v>2023</v>
      </c>
    </row>
    <row r="7" spans="1:20">
      <c r="A7" s="484" t="s">
        <v>133</v>
      </c>
      <c r="B7" s="485" t="s">
        <v>221</v>
      </c>
      <c r="C7" s="485"/>
      <c r="D7" s="485"/>
      <c r="E7" s="486"/>
      <c r="F7" s="487">
        <f>Tableau_2_6!E43</f>
        <v>0</v>
      </c>
      <c r="G7" s="487">
        <f>Tableau_2_6!G43</f>
        <v>0</v>
      </c>
      <c r="H7" s="487">
        <f>Tableau_2_6!I43</f>
        <v>0</v>
      </c>
      <c r="I7" s="487">
        <f>Tableau_2_6!K43</f>
        <v>0</v>
      </c>
      <c r="J7" s="488">
        <f>Tableau_2_6!M43</f>
        <v>0</v>
      </c>
      <c r="L7" s="30"/>
    </row>
    <row r="8" spans="1:20">
      <c r="A8" s="170"/>
      <c r="B8" s="171"/>
      <c r="C8" s="171"/>
      <c r="D8" s="171"/>
      <c r="E8" s="482"/>
      <c r="F8" s="482"/>
      <c r="G8" s="483"/>
      <c r="H8" s="483"/>
      <c r="I8" s="483"/>
      <c r="J8" s="199"/>
      <c r="L8" s="30">
        <f ca="1">L$6-1</f>
        <v>2022</v>
      </c>
    </row>
    <row r="9" spans="1:20">
      <c r="A9" s="484" t="s">
        <v>138</v>
      </c>
      <c r="B9" s="485" t="s">
        <v>222</v>
      </c>
      <c r="C9" s="485"/>
      <c r="D9" s="485"/>
      <c r="E9" s="489"/>
      <c r="F9" s="489"/>
      <c r="G9" s="483"/>
      <c r="H9" s="483"/>
      <c r="I9" s="483"/>
      <c r="J9" s="199"/>
      <c r="L9" s="490"/>
    </row>
    <row r="10" spans="1:20">
      <c r="A10" s="170"/>
      <c r="B10" s="171"/>
      <c r="C10" s="171"/>
      <c r="D10" s="171"/>
      <c r="E10" s="482"/>
      <c r="F10" s="482"/>
      <c r="G10" s="483"/>
      <c r="H10" s="483"/>
      <c r="I10" s="483"/>
      <c r="J10" s="199"/>
      <c r="L10" s="490"/>
    </row>
    <row r="11" spans="1:20">
      <c r="A11" s="491"/>
      <c r="B11" s="178" t="s">
        <v>223</v>
      </c>
      <c r="C11" s="219">
        <f>Tableau_2_5!L11</f>
        <v>0</v>
      </c>
      <c r="D11" s="201"/>
      <c r="E11" s="492"/>
      <c r="F11" s="483">
        <f>C11</f>
        <v>0</v>
      </c>
      <c r="G11" s="483"/>
      <c r="H11" s="483"/>
      <c r="I11" s="483"/>
      <c r="J11" s="199"/>
      <c r="P11" s="162">
        <f>IF(ISNUMBER(F11),F11,0)</f>
        <v>0</v>
      </c>
      <c r="Q11" s="162">
        <f>IF(ISNUMBER(G11),G11,0)</f>
        <v>0</v>
      </c>
      <c r="R11" s="162">
        <f>IF(ISNUMBER(H11),H11,0)</f>
        <v>0</v>
      </c>
      <c r="S11" s="162">
        <f>IF(ISNUMBER(I11),I11,0)</f>
        <v>0</v>
      </c>
      <c r="T11" s="162">
        <f>IF(ISNUMBER(J11),J11,0)</f>
        <v>0</v>
      </c>
    </row>
    <row r="12" spans="1:20">
      <c r="A12" s="170"/>
      <c r="B12" s="171" t="s">
        <v>224</v>
      </c>
      <c r="C12" s="493"/>
      <c r="D12" s="171"/>
      <c r="E12" s="482"/>
      <c r="F12" s="494"/>
      <c r="G12" s="494"/>
      <c r="H12" s="494"/>
      <c r="I12" s="494"/>
      <c r="J12" s="297"/>
      <c r="L12" s="490"/>
    </row>
    <row r="13" spans="1:20">
      <c r="A13" s="170"/>
      <c r="B13" s="171" t="s">
        <v>225</v>
      </c>
      <c r="C13" s="171"/>
      <c r="D13" s="171"/>
      <c r="E13" s="482"/>
      <c r="F13" s="494"/>
      <c r="G13" s="494"/>
      <c r="H13" s="494"/>
      <c r="I13" s="494"/>
      <c r="J13" s="297"/>
      <c r="L13" s="490"/>
    </row>
    <row r="14" spans="1:20">
      <c r="A14" s="170"/>
      <c r="B14" s="171"/>
      <c r="C14" s="171"/>
      <c r="D14" s="171"/>
      <c r="E14" s="482"/>
      <c r="F14" s="482"/>
      <c r="G14" s="483"/>
      <c r="H14" s="483"/>
      <c r="I14" s="483"/>
      <c r="J14" s="199"/>
      <c r="L14" s="1"/>
    </row>
    <row r="15" spans="1:20">
      <c r="A15" s="170"/>
      <c r="B15" s="171"/>
      <c r="C15" s="171"/>
      <c r="D15" s="171"/>
      <c r="E15" s="482"/>
      <c r="F15" s="482"/>
      <c r="G15" s="483"/>
      <c r="H15" s="483"/>
      <c r="I15" s="483"/>
      <c r="J15" s="199"/>
      <c r="L15" s="1"/>
    </row>
    <row r="16" spans="1:20">
      <c r="A16" s="484" t="s">
        <v>139</v>
      </c>
      <c r="B16" s="485" t="s">
        <v>226</v>
      </c>
      <c r="C16" s="485"/>
      <c r="D16" s="485"/>
      <c r="E16" s="486"/>
      <c r="F16" s="486">
        <f>IF(F7-(SUM(F12:F13)+P11)&gt;0,F7-(SUM(F12:F13)+P11),0)</f>
        <v>0</v>
      </c>
      <c r="G16" s="486">
        <f>IF(G7-(SUM(G12:G13)+Q11)&gt;0,G7-(SUM(G12:G13)+Q11),0)</f>
        <v>0</v>
      </c>
      <c r="H16" s="486">
        <f>IF(H7-(SUM(H12:H13)+R11)&gt;0,H7-(SUM(H12:H13)+R11),0)</f>
        <v>0</v>
      </c>
      <c r="I16" s="486">
        <f>IF(I7-(SUM(I12:I13)+S11)&gt;0,I7-(SUM(I12:I13)+S11),0)</f>
        <v>0</v>
      </c>
      <c r="J16" s="495">
        <f>IF(J7-(SUM(J12:J13)+T11)&gt;0,J7-(SUM(J12:J13)+T11),0)</f>
        <v>0</v>
      </c>
      <c r="L16" s="490"/>
    </row>
    <row r="17" spans="1:12">
      <c r="A17" s="170"/>
      <c r="B17" s="171"/>
      <c r="C17" s="171"/>
      <c r="D17" s="171"/>
      <c r="E17" s="482"/>
      <c r="F17" s="482"/>
      <c r="G17" s="483"/>
      <c r="H17" s="483"/>
      <c r="I17" s="483"/>
      <c r="J17" s="199"/>
      <c r="L17" s="490"/>
    </row>
    <row r="18" spans="1:12">
      <c r="A18" s="170"/>
      <c r="B18" s="171"/>
      <c r="C18" s="171"/>
      <c r="D18" s="171"/>
      <c r="E18" s="482"/>
      <c r="F18" s="482"/>
      <c r="G18" s="483"/>
      <c r="H18" s="483"/>
      <c r="I18" s="483"/>
      <c r="J18" s="199"/>
      <c r="L18" s="490"/>
    </row>
    <row r="19" spans="1:12">
      <c r="A19" s="291" t="s">
        <v>227</v>
      </c>
      <c r="B19" s="293" t="s">
        <v>228</v>
      </c>
      <c r="C19" s="293"/>
      <c r="D19" s="293"/>
      <c r="E19" s="496"/>
      <c r="F19" s="486">
        <f>F16</f>
        <v>0</v>
      </c>
      <c r="G19" s="486">
        <f>G16</f>
        <v>0</v>
      </c>
      <c r="H19" s="486">
        <f>H16</f>
        <v>0</v>
      </c>
      <c r="I19" s="486">
        <f>I16</f>
        <v>0</v>
      </c>
      <c r="J19" s="495">
        <f>J16</f>
        <v>0</v>
      </c>
      <c r="L19" s="490"/>
    </row>
    <row r="20" spans="1:12">
      <c r="A20" s="484"/>
      <c r="B20" s="485"/>
      <c r="C20" s="485"/>
      <c r="D20" s="485"/>
      <c r="E20" s="482"/>
      <c r="F20" s="497"/>
      <c r="G20" s="497"/>
      <c r="H20" s="497"/>
      <c r="I20" s="497"/>
      <c r="J20" s="203"/>
      <c r="L20" s="490"/>
    </row>
    <row r="21" spans="1:12">
      <c r="A21" s="484" t="s">
        <v>229</v>
      </c>
      <c r="B21" s="485" t="s">
        <v>230</v>
      </c>
      <c r="C21" s="485"/>
      <c r="D21" s="485"/>
      <c r="E21" s="498"/>
      <c r="F21" s="498"/>
      <c r="G21" s="498"/>
      <c r="H21" s="498"/>
      <c r="I21" s="498"/>
      <c r="J21" s="499"/>
      <c r="L21" s="490"/>
    </row>
    <row r="22" spans="1:12">
      <c r="A22" s="484" t="s">
        <v>231</v>
      </c>
      <c r="B22" s="485" t="s">
        <v>232</v>
      </c>
      <c r="C22" s="485"/>
      <c r="D22" s="485"/>
      <c r="E22" s="498"/>
      <c r="F22" s="498"/>
      <c r="G22" s="498"/>
      <c r="H22" s="498"/>
      <c r="I22" s="498"/>
      <c r="J22" s="499"/>
      <c r="L22" s="490"/>
    </row>
    <row r="23" spans="1:12">
      <c r="A23" s="484"/>
      <c r="B23" s="485"/>
      <c r="C23" s="485"/>
      <c r="D23" s="485"/>
      <c r="E23" s="497"/>
      <c r="F23" s="497"/>
      <c r="G23" s="497"/>
      <c r="H23" s="497"/>
      <c r="I23" s="497"/>
      <c r="J23" s="203"/>
      <c r="L23" s="490"/>
    </row>
    <row r="24" spans="1:12">
      <c r="A24" s="484" t="s">
        <v>233</v>
      </c>
      <c r="B24" s="485" t="s">
        <v>234</v>
      </c>
      <c r="C24" s="485"/>
      <c r="D24" s="485"/>
      <c r="E24" s="483">
        <f t="shared" ref="E24:J24" si="0">E16+E21</f>
        <v>0</v>
      </c>
      <c r="F24" s="483">
        <f t="shared" si="0"/>
        <v>0</v>
      </c>
      <c r="G24" s="483">
        <f t="shared" si="0"/>
        <v>0</v>
      </c>
      <c r="H24" s="483">
        <f t="shared" si="0"/>
        <v>0</v>
      </c>
      <c r="I24" s="483">
        <f t="shared" si="0"/>
        <v>0</v>
      </c>
      <c r="J24" s="199">
        <f t="shared" si="0"/>
        <v>0</v>
      </c>
      <c r="L24" s="490"/>
    </row>
    <row r="25" spans="1:12">
      <c r="A25" s="484" t="s">
        <v>235</v>
      </c>
      <c r="B25" s="485" t="s">
        <v>236</v>
      </c>
      <c r="C25" s="485"/>
      <c r="D25" s="485"/>
      <c r="E25" s="483">
        <f t="shared" ref="E25:J25" si="1">E19+E22</f>
        <v>0</v>
      </c>
      <c r="F25" s="483">
        <f t="shared" si="1"/>
        <v>0</v>
      </c>
      <c r="G25" s="483">
        <f t="shared" si="1"/>
        <v>0</v>
      </c>
      <c r="H25" s="483">
        <f t="shared" si="1"/>
        <v>0</v>
      </c>
      <c r="I25" s="483">
        <f t="shared" si="1"/>
        <v>0</v>
      </c>
      <c r="J25" s="199">
        <f t="shared" si="1"/>
        <v>0</v>
      </c>
      <c r="L25" s="490"/>
    </row>
    <row r="26" spans="1:12">
      <c r="A26" s="484"/>
      <c r="B26" s="485"/>
      <c r="C26" s="485"/>
      <c r="D26" s="485"/>
      <c r="E26" s="497"/>
      <c r="F26" s="497"/>
      <c r="G26" s="497"/>
      <c r="H26" s="497"/>
      <c r="I26" s="497"/>
      <c r="J26" s="203"/>
      <c r="L26" s="490"/>
    </row>
    <row r="27" spans="1:12">
      <c r="A27" s="170"/>
      <c r="B27" s="171"/>
      <c r="C27" s="171"/>
      <c r="D27" s="171"/>
      <c r="E27" s="482"/>
      <c r="F27" s="482"/>
      <c r="G27" s="483"/>
      <c r="H27" s="483"/>
      <c r="I27" s="483"/>
      <c r="J27" s="500"/>
      <c r="L27" s="1"/>
    </row>
    <row r="28" spans="1:12">
      <c r="A28" s="501"/>
      <c r="B28" s="502" t="s">
        <v>237</v>
      </c>
      <c r="C28" s="503">
        <v>2</v>
      </c>
      <c r="D28" s="213"/>
      <c r="E28" s="504"/>
      <c r="F28" s="505"/>
      <c r="G28" s="506"/>
      <c r="H28" s="506"/>
      <c r="I28" s="506"/>
      <c r="J28" s="507"/>
      <c r="L28" s="1"/>
    </row>
    <row r="29" spans="1:12">
      <c r="A29" s="484" t="s">
        <v>238</v>
      </c>
      <c r="B29" s="485" t="s">
        <v>239</v>
      </c>
      <c r="C29" s="485"/>
      <c r="D29" s="485"/>
      <c r="E29" s="508"/>
      <c r="F29" s="497" t="str">
        <f>IF(ISNA(E41),"",E25*E41)</f>
        <v/>
      </c>
      <c r="G29" s="497" t="str">
        <f>IF(ISNA(F41),"",F25*F41)</f>
        <v/>
      </c>
      <c r="H29" s="497" t="str">
        <f>IF(ISNA(G41),"",G25*G41)</f>
        <v/>
      </c>
      <c r="I29" s="497" t="str">
        <f>IF(ISNA(H41),"",H25*H41)</f>
        <v/>
      </c>
      <c r="J29" s="203" t="str">
        <f>IF(ISNA(I41),"",I25*I41)</f>
        <v/>
      </c>
      <c r="K29" s="509"/>
      <c r="L29" s="490"/>
    </row>
    <row r="30" spans="1:12">
      <c r="A30" s="484"/>
      <c r="B30" s="485"/>
      <c r="C30" s="485"/>
      <c r="D30" s="485"/>
      <c r="E30" s="489"/>
      <c r="F30" s="497"/>
      <c r="G30" s="497"/>
      <c r="H30" s="497"/>
      <c r="I30" s="497"/>
      <c r="J30" s="203"/>
      <c r="K30" s="509"/>
      <c r="L30" s="490"/>
    </row>
    <row r="31" spans="1:12">
      <c r="A31" s="484" t="s">
        <v>240</v>
      </c>
      <c r="B31" s="485" t="s">
        <v>241</v>
      </c>
      <c r="C31" s="485"/>
      <c r="D31" s="485"/>
      <c r="E31" s="498"/>
      <c r="F31" s="498"/>
      <c r="G31" s="498"/>
      <c r="H31" s="498"/>
      <c r="I31" s="498"/>
      <c r="J31" s="499"/>
      <c r="K31" s="509"/>
      <c r="L31" s="490"/>
    </row>
    <row r="32" spans="1:12">
      <c r="A32" s="208"/>
      <c r="B32" s="209"/>
      <c r="C32" s="209"/>
      <c r="D32" s="209"/>
      <c r="E32" s="510"/>
      <c r="F32" s="511"/>
      <c r="G32" s="510"/>
      <c r="H32" s="510"/>
      <c r="I32" s="510"/>
      <c r="J32" s="210"/>
      <c r="L32" s="490"/>
    </row>
    <row r="33" spans="1:12">
      <c r="L33" s="1"/>
    </row>
    <row r="34" spans="1:12">
      <c r="A34" s="512" t="s">
        <v>242</v>
      </c>
      <c r="C34" s="513"/>
      <c r="D34" s="513"/>
      <c r="E34" s="513"/>
      <c r="F34" s="513"/>
      <c r="L34" s="1"/>
    </row>
    <row r="35" spans="1:12">
      <c r="L35" s="490"/>
    </row>
    <row r="36" spans="1:12" ht="13.5" customHeight="1">
      <c r="L36" s="490"/>
    </row>
    <row r="37" spans="1:12" ht="12.75" hidden="1" customHeight="1">
      <c r="L37" s="1"/>
    </row>
    <row r="38" spans="1:12" ht="12.75" hidden="1" customHeight="1">
      <c r="F38" s="514" t="e">
        <f>F16-#REF!</f>
        <v>#REF!</v>
      </c>
      <c r="G38" s="514" t="e">
        <f>G16-#REF!</f>
        <v>#REF!</v>
      </c>
      <c r="H38" s="514" t="e">
        <f>H16-#REF!</f>
        <v>#REF!</v>
      </c>
      <c r="I38" s="514" t="e">
        <f>I16-#REF!</f>
        <v>#REF!</v>
      </c>
      <c r="J38" s="514" t="e">
        <f>J16-#REF!</f>
        <v>#REF!</v>
      </c>
      <c r="L38" s="1"/>
    </row>
    <row r="39" spans="1:12" ht="12.75" hidden="1" customHeight="1">
      <c r="L39" s="490"/>
    </row>
    <row r="40" spans="1:12" ht="12.75" hidden="1" customHeight="1">
      <c r="E40" s="515" t="e">
        <f t="shared" ref="E40:J40" si="2">VLOOKUP(E19,Base_impot,2)</f>
        <v>#N/A</v>
      </c>
      <c r="F40" s="515" t="e">
        <f t="shared" si="2"/>
        <v>#N/A</v>
      </c>
      <c r="G40" s="515" t="e">
        <f t="shared" si="2"/>
        <v>#N/A</v>
      </c>
      <c r="H40" s="515" t="e">
        <f t="shared" si="2"/>
        <v>#N/A</v>
      </c>
      <c r="I40" s="515" t="e">
        <f t="shared" si="2"/>
        <v>#N/A</v>
      </c>
      <c r="J40" s="515" t="e">
        <f t="shared" si="2"/>
        <v>#N/A</v>
      </c>
      <c r="L40" s="490"/>
    </row>
    <row r="41" spans="1:12" ht="12.75" hidden="1" customHeight="1">
      <c r="E41" s="515" t="e">
        <f t="shared" ref="E41:J41" si="3">VLOOKUP(E19,Base_impot,$E$43)</f>
        <v>#N/A</v>
      </c>
      <c r="F41" s="515" t="e">
        <f t="shared" si="3"/>
        <v>#N/A</v>
      </c>
      <c r="G41" s="515" t="e">
        <f t="shared" si="3"/>
        <v>#N/A</v>
      </c>
      <c r="H41" s="515" t="e">
        <f t="shared" si="3"/>
        <v>#N/A</v>
      </c>
      <c r="I41" s="515" t="e">
        <f t="shared" si="3"/>
        <v>#N/A</v>
      </c>
      <c r="J41" s="515" t="e">
        <f t="shared" si="3"/>
        <v>#N/A</v>
      </c>
      <c r="L41" s="1"/>
    </row>
    <row r="42" spans="1:12" ht="12.75" hidden="1" customHeight="1">
      <c r="E42" s="516"/>
      <c r="F42" s="516"/>
      <c r="G42" s="516"/>
      <c r="H42" s="516"/>
      <c r="I42" s="516"/>
      <c r="J42" s="516"/>
      <c r="L42" s="1"/>
    </row>
    <row r="43" spans="1:12" ht="12.75" hidden="1" customHeight="1">
      <c r="E43" s="515">
        <f>VLOOKUP(C28,parts,2)</f>
        <v>4</v>
      </c>
      <c r="F43" s="516"/>
      <c r="G43" s="516"/>
      <c r="H43" s="516"/>
      <c r="I43" s="515">
        <v>0</v>
      </c>
      <c r="J43" s="515">
        <v>2</v>
      </c>
      <c r="L43" s="1"/>
    </row>
    <row r="44" spans="1:12" ht="12.75" hidden="1" customHeight="1">
      <c r="E44" s="516"/>
      <c r="F44" s="516"/>
      <c r="G44" s="516"/>
      <c r="H44" s="516"/>
      <c r="I44" s="515">
        <v>1</v>
      </c>
      <c r="J44" s="515">
        <v>2</v>
      </c>
      <c r="L44" s="62"/>
    </row>
    <row r="45" spans="1:12" ht="12.75" hidden="1" customHeight="1">
      <c r="E45" s="516"/>
      <c r="F45" s="516"/>
      <c r="G45" s="516"/>
      <c r="H45" s="516"/>
      <c r="I45" s="515">
        <v>1.5</v>
      </c>
      <c r="J45" s="515">
        <v>3</v>
      </c>
      <c r="L45" s="1"/>
    </row>
    <row r="46" spans="1:12" ht="12.75" hidden="1" customHeight="1">
      <c r="E46" s="516"/>
      <c r="F46" s="516"/>
      <c r="G46" s="516"/>
      <c r="H46" s="516"/>
      <c r="I46" s="515">
        <v>2</v>
      </c>
      <c r="J46" s="515">
        <v>4</v>
      </c>
      <c r="L46" s="1"/>
    </row>
    <row r="47" spans="1:12" ht="12.75" hidden="1" customHeight="1">
      <c r="E47" s="516"/>
      <c r="F47" s="516"/>
      <c r="G47" s="517"/>
      <c r="H47" s="517"/>
      <c r="I47" s="515">
        <v>2.5</v>
      </c>
      <c r="J47" s="515">
        <v>5</v>
      </c>
      <c r="L47" s="1"/>
    </row>
    <row r="48" spans="1:12" ht="12.75" hidden="1" customHeight="1">
      <c r="E48" s="516"/>
      <c r="F48" s="516"/>
      <c r="G48" s="517"/>
      <c r="H48" s="517"/>
      <c r="I48" s="515">
        <v>3</v>
      </c>
      <c r="J48" s="515">
        <v>6</v>
      </c>
      <c r="L48" s="1"/>
    </row>
    <row r="49" spans="5:12" ht="12.75" hidden="1" customHeight="1">
      <c r="E49" s="516"/>
      <c r="F49" s="516"/>
      <c r="G49" s="517"/>
      <c r="H49" s="517"/>
      <c r="I49" s="515">
        <v>3.5</v>
      </c>
      <c r="J49" s="515">
        <v>7</v>
      </c>
      <c r="L49" s="1"/>
    </row>
    <row r="50" spans="5:12" ht="12.75" hidden="1" customHeight="1">
      <c r="E50" s="516"/>
      <c r="F50" s="516"/>
      <c r="G50" s="517"/>
      <c r="H50" s="517"/>
      <c r="I50" s="515">
        <v>4</v>
      </c>
      <c r="J50" s="515">
        <v>8</v>
      </c>
      <c r="L50" s="1"/>
    </row>
    <row r="51" spans="5:12" ht="12.75" hidden="1" customHeight="1"/>
    <row r="52" spans="5:12" ht="13.5" customHeight="1"/>
  </sheetData>
  <sheetProtection sheet="1" objects="1" scenarios="1"/>
  <mergeCells count="2">
    <mergeCell ref="B2:J2"/>
    <mergeCell ref="B3:J3"/>
  </mergeCells>
  <printOptions horizontalCentered="1" verticalCentered="1"/>
  <pageMargins left="0.59027777777777779" right="0.59027777777777779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I46"/>
  <sheetViews>
    <sheetView showGridLines="0" showRowColHeaders="0" workbookViewId="0">
      <selection activeCell="C13" sqref="C13"/>
    </sheetView>
  </sheetViews>
  <sheetFormatPr baseColWidth="10" defaultRowHeight="12.75"/>
  <cols>
    <col min="1" max="1" width="5.140625" style="162" customWidth="1"/>
    <col min="2" max="2" width="30.140625" style="162" customWidth="1"/>
    <col min="3" max="7" width="11.42578125" style="162"/>
    <col min="8" max="12" width="0" style="162" hidden="1" customWidth="1"/>
    <col min="13" max="16384" width="11.42578125" style="162"/>
  </cols>
  <sheetData>
    <row r="1" spans="1:9" ht="15.75" customHeight="1">
      <c r="A1" s="583" t="s">
        <v>243</v>
      </c>
      <c r="B1" s="583"/>
      <c r="C1" s="583"/>
      <c r="D1" s="583"/>
      <c r="E1" s="583"/>
      <c r="F1" s="583"/>
      <c r="G1" s="583"/>
      <c r="I1" s="1"/>
    </row>
    <row r="2" spans="1:9" ht="15.75" customHeight="1">
      <c r="A2" s="584" t="s">
        <v>0</v>
      </c>
      <c r="B2" s="584"/>
      <c r="C2" s="584"/>
      <c r="D2" s="584"/>
      <c r="E2" s="584"/>
      <c r="F2" s="584"/>
      <c r="G2" s="584"/>
      <c r="I2" s="1"/>
    </row>
    <row r="3" spans="1:9">
      <c r="A3" s="208"/>
      <c r="B3" s="209"/>
      <c r="C3" s="209"/>
      <c r="D3" s="209"/>
      <c r="E3" s="209"/>
      <c r="F3" s="209"/>
      <c r="G3" s="474"/>
      <c r="I3" s="1"/>
    </row>
    <row r="4" spans="1:9">
      <c r="A4" s="170"/>
      <c r="B4" s="171"/>
      <c r="C4" s="518">
        <f ca="1">I9</f>
        <v>45291</v>
      </c>
      <c r="D4" s="518">
        <f ca="1">I13</f>
        <v>45657</v>
      </c>
      <c r="E4" s="518">
        <f ca="1">I19</f>
        <v>46022</v>
      </c>
      <c r="F4" s="518">
        <f ca="1">I24</f>
        <v>46387</v>
      </c>
      <c r="G4" s="519">
        <f ca="1">I28</f>
        <v>46752</v>
      </c>
      <c r="H4" s="520"/>
      <c r="I4" s="1"/>
    </row>
    <row r="5" spans="1:9">
      <c r="A5" s="170"/>
      <c r="B5" s="171"/>
      <c r="C5" s="521" t="s">
        <v>3</v>
      </c>
      <c r="D5" s="521" t="s">
        <v>3</v>
      </c>
      <c r="E5" s="521" t="s">
        <v>3</v>
      </c>
      <c r="F5" s="521" t="s">
        <v>3</v>
      </c>
      <c r="G5" s="522" t="s">
        <v>3</v>
      </c>
      <c r="I5" s="28">
        <f ca="1">Tableau_2_1!Q9</f>
        <v>2023</v>
      </c>
    </row>
    <row r="6" spans="1:9">
      <c r="A6" s="170"/>
      <c r="B6" s="171"/>
      <c r="C6" s="523" t="s">
        <v>244</v>
      </c>
      <c r="D6" s="523" t="s">
        <v>244</v>
      </c>
      <c r="E6" s="523" t="s">
        <v>244</v>
      </c>
      <c r="F6" s="523" t="s">
        <v>244</v>
      </c>
      <c r="G6" s="524" t="s">
        <v>244</v>
      </c>
      <c r="I6" s="30"/>
    </row>
    <row r="7" spans="1:9">
      <c r="A7" s="170"/>
      <c r="B7" s="171"/>
      <c r="C7" s="525"/>
      <c r="D7" s="526"/>
      <c r="E7" s="526"/>
      <c r="F7" s="526"/>
      <c r="G7" s="527"/>
      <c r="I7" s="30">
        <f ca="1">I$5</f>
        <v>2023</v>
      </c>
    </row>
    <row r="8" spans="1:9">
      <c r="A8" s="528" t="s">
        <v>245</v>
      </c>
      <c r="B8" s="171"/>
      <c r="C8" s="487">
        <f>Tableau_2_8!F16</f>
        <v>0</v>
      </c>
      <c r="D8" s="487">
        <f>Tableau_2_8!G16</f>
        <v>0</v>
      </c>
      <c r="E8" s="487">
        <f>Tableau_2_8!H16</f>
        <v>0</v>
      </c>
      <c r="F8" s="487">
        <f>Tableau_2_8!I16</f>
        <v>0</v>
      </c>
      <c r="G8" s="487">
        <f>Tableau_2_8!J16</f>
        <v>0</v>
      </c>
      <c r="I8" s="31">
        <f ca="1">DATE(I7,1,1)</f>
        <v>44927</v>
      </c>
    </row>
    <row r="9" spans="1:9">
      <c r="A9" s="170"/>
      <c r="B9" s="171"/>
      <c r="C9" s="483"/>
      <c r="D9" s="239"/>
      <c r="E9" s="239"/>
      <c r="F9" s="239"/>
      <c r="G9" s="199"/>
      <c r="I9" s="31">
        <f ca="1">DATE(I7,12,31)</f>
        <v>45291</v>
      </c>
    </row>
    <row r="10" spans="1:9">
      <c r="A10" s="528" t="s">
        <v>246</v>
      </c>
      <c r="B10" s="171"/>
      <c r="C10" s="483"/>
      <c r="D10" s="239"/>
      <c r="E10" s="239"/>
      <c r="F10" s="239"/>
      <c r="G10" s="199"/>
      <c r="I10" s="30">
        <f ca="1">I$5+1</f>
        <v>2024</v>
      </c>
    </row>
    <row r="11" spans="1:9">
      <c r="A11" s="170"/>
      <c r="B11" s="529" t="s">
        <v>247</v>
      </c>
      <c r="C11" s="530">
        <f>Tableau_2_8!E29</f>
        <v>0</v>
      </c>
      <c r="D11" s="530" t="str">
        <f>Tableau_2_8!F29</f>
        <v/>
      </c>
      <c r="E11" s="530" t="str">
        <f>Tableau_2_8!G29</f>
        <v/>
      </c>
      <c r="F11" s="530" t="str">
        <f>Tableau_2_8!H29</f>
        <v/>
      </c>
      <c r="G11" s="179" t="str">
        <f>Tableau_2_8!I29</f>
        <v/>
      </c>
      <c r="I11" s="31">
        <f ca="1">DATE(I10,1,1)</f>
        <v>45292</v>
      </c>
    </row>
    <row r="12" spans="1:9">
      <c r="A12" s="170"/>
      <c r="B12" s="529" t="s">
        <v>248</v>
      </c>
      <c r="C12" s="530">
        <f>Tableau_2_8!E31</f>
        <v>0</v>
      </c>
      <c r="D12" s="530">
        <f>Tableau_2_8!F31</f>
        <v>0</v>
      </c>
      <c r="E12" s="530">
        <f>Tableau_2_8!G31</f>
        <v>0</v>
      </c>
      <c r="F12" s="530">
        <f>Tableau_2_8!H31</f>
        <v>0</v>
      </c>
      <c r="G12" s="179">
        <f>Tableau_2_8!I31</f>
        <v>0</v>
      </c>
      <c r="I12" s="31"/>
    </row>
    <row r="13" spans="1:9">
      <c r="A13" s="170"/>
      <c r="B13" s="531" t="s">
        <v>249</v>
      </c>
      <c r="C13" s="494"/>
      <c r="D13" s="494"/>
      <c r="E13" s="494"/>
      <c r="F13" s="494"/>
      <c r="G13" s="297"/>
      <c r="I13" s="31">
        <f ca="1">DATE(I10,12,31)</f>
        <v>45657</v>
      </c>
    </row>
    <row r="14" spans="1:9">
      <c r="A14" s="170"/>
      <c r="B14" s="529" t="s">
        <v>250</v>
      </c>
      <c r="C14" s="239"/>
      <c r="D14" s="239"/>
      <c r="E14" s="239"/>
      <c r="F14" s="239"/>
      <c r="G14" s="199"/>
      <c r="I14" s="30"/>
    </row>
    <row r="15" spans="1:9">
      <c r="A15" s="170"/>
      <c r="B15" s="178" t="s">
        <v>251</v>
      </c>
      <c r="C15" s="494"/>
      <c r="D15" s="494"/>
      <c r="E15" s="494"/>
      <c r="F15" s="494"/>
      <c r="G15" s="297"/>
      <c r="I15" s="30"/>
    </row>
    <row r="16" spans="1:9">
      <c r="A16" s="170"/>
      <c r="B16" s="171"/>
      <c r="C16" s="483"/>
      <c r="D16" s="483"/>
      <c r="E16" s="483"/>
      <c r="F16" s="483"/>
      <c r="G16" s="199"/>
      <c r="I16" s="30">
        <f ca="1">I$5+2</f>
        <v>2025</v>
      </c>
    </row>
    <row r="17" spans="1:9">
      <c r="A17" s="528" t="s">
        <v>252</v>
      </c>
      <c r="B17" s="171"/>
      <c r="C17" s="483"/>
      <c r="D17" s="483"/>
      <c r="E17" s="483"/>
      <c r="F17" s="483"/>
      <c r="G17" s="199"/>
      <c r="I17" s="30"/>
    </row>
    <row r="18" spans="1:9">
      <c r="A18" s="528" t="s">
        <v>253</v>
      </c>
      <c r="B18" s="171"/>
      <c r="C18" s="483"/>
      <c r="D18" s="239"/>
      <c r="E18" s="239"/>
      <c r="F18" s="239"/>
      <c r="G18" s="199"/>
      <c r="I18" s="31">
        <f ca="1">DATE(I16,1,1)</f>
        <v>45658</v>
      </c>
    </row>
    <row r="19" spans="1:9">
      <c r="A19" s="484" t="s">
        <v>254</v>
      </c>
      <c r="B19" s="171"/>
      <c r="C19" s="486">
        <f>C8-SUM(C11:C16)</f>
        <v>0</v>
      </c>
      <c r="D19" s="486">
        <f>D8-SUM(D11:D16)</f>
        <v>0</v>
      </c>
      <c r="E19" s="486">
        <f>E8-SUM(E11:E16)</f>
        <v>0</v>
      </c>
      <c r="F19" s="486">
        <f>F8-SUM(F11:F16)</f>
        <v>0</v>
      </c>
      <c r="G19" s="495">
        <f>G8-SUM(G11:G16)</f>
        <v>0</v>
      </c>
      <c r="I19" s="31">
        <f ca="1">DATE(I16,12,31)</f>
        <v>46022</v>
      </c>
    </row>
    <row r="20" spans="1:9">
      <c r="A20" s="484"/>
      <c r="B20" s="171"/>
      <c r="C20" s="497"/>
      <c r="D20" s="497"/>
      <c r="E20" s="497"/>
      <c r="F20" s="497"/>
      <c r="G20" s="532"/>
      <c r="I20" s="31"/>
    </row>
    <row r="21" spans="1:9">
      <c r="A21" s="484" t="s">
        <v>255</v>
      </c>
      <c r="B21" s="171"/>
      <c r="C21" s="530">
        <f>Tableau_2_8!F21</f>
        <v>0</v>
      </c>
      <c r="D21" s="530">
        <f>Tableau_2_8!G21</f>
        <v>0</v>
      </c>
      <c r="E21" s="530">
        <f>Tableau_2_8!H21</f>
        <v>0</v>
      </c>
      <c r="F21" s="530">
        <f>Tableau_2_8!I21</f>
        <v>0</v>
      </c>
      <c r="G21" s="179">
        <f>Tableau_2_8!J21</f>
        <v>0</v>
      </c>
      <c r="I21" s="31"/>
    </row>
    <row r="22" spans="1:9">
      <c r="A22" s="170"/>
      <c r="B22" s="171"/>
      <c r="C22" s="483"/>
      <c r="D22" s="483"/>
      <c r="E22" s="483"/>
      <c r="F22" s="483"/>
      <c r="G22" s="533"/>
      <c r="I22" s="30"/>
    </row>
    <row r="23" spans="1:9">
      <c r="A23" s="528" t="s">
        <v>256</v>
      </c>
      <c r="B23" s="171"/>
      <c r="C23" s="482"/>
      <c r="D23" s="482"/>
      <c r="E23" s="482"/>
      <c r="F23" s="482"/>
      <c r="G23" s="534"/>
      <c r="I23" s="30">
        <f ca="1">I$5+3</f>
        <v>2026</v>
      </c>
    </row>
    <row r="24" spans="1:9">
      <c r="A24" s="170"/>
      <c r="B24" s="531" t="s">
        <v>257</v>
      </c>
      <c r="C24" s="535"/>
      <c r="D24" s="535"/>
      <c r="E24" s="535"/>
      <c r="F24" s="536"/>
      <c r="G24" s="537"/>
      <c r="I24" s="31">
        <f ca="1">DATE(I23,12,31)</f>
        <v>46387</v>
      </c>
    </row>
    <row r="25" spans="1:9">
      <c r="A25" s="170"/>
      <c r="B25" s="531" t="s">
        <v>258</v>
      </c>
      <c r="C25" s="535"/>
      <c r="D25" s="535"/>
      <c r="E25" s="535"/>
      <c r="F25" s="535"/>
      <c r="G25" s="297"/>
      <c r="I25" s="30"/>
    </row>
    <row r="26" spans="1:9">
      <c r="A26" s="170"/>
      <c r="B26" s="531" t="s">
        <v>259</v>
      </c>
      <c r="C26" s="535"/>
      <c r="D26" s="536"/>
      <c r="E26" s="536"/>
      <c r="F26" s="536"/>
      <c r="G26" s="537"/>
      <c r="I26" s="30">
        <f ca="1">I$5+4</f>
        <v>2027</v>
      </c>
    </row>
    <row r="27" spans="1:9">
      <c r="A27" s="170"/>
      <c r="B27" s="531" t="s">
        <v>260</v>
      </c>
      <c r="C27" s="535"/>
      <c r="D27" s="536"/>
      <c r="E27" s="536"/>
      <c r="F27" s="536"/>
      <c r="G27" s="537"/>
      <c r="I27" s="31">
        <f ca="1">DATE(I26,1,1)</f>
        <v>46388</v>
      </c>
    </row>
    <row r="28" spans="1:9">
      <c r="A28" s="170"/>
      <c r="B28" s="171"/>
      <c r="C28" s="482"/>
      <c r="D28" s="482"/>
      <c r="E28" s="482"/>
      <c r="F28" s="482"/>
      <c r="G28" s="534"/>
      <c r="I28" s="31">
        <f ca="1">DATE(I26,12,31)</f>
        <v>46752</v>
      </c>
    </row>
    <row r="29" spans="1:9">
      <c r="A29" s="538" t="s">
        <v>261</v>
      </c>
      <c r="B29" s="294"/>
      <c r="C29" s="539">
        <f>SUM(C19:C21)-SUM(C24:C27)</f>
        <v>0</v>
      </c>
      <c r="D29" s="539">
        <f>SUM(D19:D21)-SUM(D24:D27)</f>
        <v>0</v>
      </c>
      <c r="E29" s="539">
        <f>SUM(E19:E21)-SUM(E24:E27)</f>
        <v>0</v>
      </c>
      <c r="F29" s="539">
        <f>SUM(F19:F21)-SUM(F24:F27)</f>
        <v>0</v>
      </c>
      <c r="G29" s="540">
        <f>SUM(G19:G21)-SUM(G24:G27)</f>
        <v>0</v>
      </c>
      <c r="I29" s="1"/>
    </row>
    <row r="30" spans="1:9">
      <c r="A30" s="541"/>
      <c r="B30" s="171"/>
      <c r="C30" s="542"/>
      <c r="D30" s="542"/>
      <c r="E30" s="542"/>
      <c r="F30" s="542"/>
      <c r="G30" s="543"/>
      <c r="I30" s="1"/>
    </row>
    <row r="31" spans="1:9">
      <c r="A31" s="544" t="s">
        <v>262</v>
      </c>
      <c r="B31" s="545"/>
      <c r="C31" s="546">
        <f>C29/12</f>
        <v>0</v>
      </c>
      <c r="D31" s="546">
        <f>D29/12</f>
        <v>0</v>
      </c>
      <c r="E31" s="546">
        <f>E29/12</f>
        <v>0</v>
      </c>
      <c r="F31" s="546">
        <f>F29/12</f>
        <v>0</v>
      </c>
      <c r="G31" s="547">
        <f>G29/12</f>
        <v>0</v>
      </c>
      <c r="I31" s="1"/>
    </row>
    <row r="32" spans="1:9">
      <c r="I32" s="1"/>
    </row>
    <row r="33" spans="1:9">
      <c r="A33" s="513"/>
      <c r="I33" s="1"/>
    </row>
    <row r="34" spans="1:9">
      <c r="I34" s="1"/>
    </row>
    <row r="35" spans="1:9">
      <c r="I35" s="1"/>
    </row>
    <row r="37" spans="1:9">
      <c r="A37" s="223"/>
      <c r="B37" s="548" t="s">
        <v>263</v>
      </c>
      <c r="C37" s="504"/>
      <c r="D37" s="504"/>
      <c r="E37" s="504"/>
      <c r="F37" s="504"/>
      <c r="G37" s="172"/>
    </row>
    <row r="38" spans="1:9">
      <c r="A38" s="170"/>
      <c r="B38" s="549" t="s">
        <v>264</v>
      </c>
      <c r="C38" s="482"/>
      <c r="D38" s="482"/>
      <c r="E38" s="482"/>
      <c r="F38" s="482"/>
      <c r="G38" s="180"/>
      <c r="I38" s="1"/>
    </row>
    <row r="39" spans="1:9">
      <c r="A39" s="170"/>
      <c r="B39" s="549" t="s">
        <v>265</v>
      </c>
      <c r="C39" s="482"/>
      <c r="D39" s="482"/>
      <c r="E39" s="482"/>
      <c r="F39" s="482"/>
      <c r="G39" s="180"/>
      <c r="I39" s="1"/>
    </row>
    <row r="40" spans="1:9">
      <c r="A40" s="170"/>
      <c r="B40" s="549">
        <f ca="1">YEAR(C4)</f>
        <v>2023</v>
      </c>
      <c r="C40" s="550">
        <f>Tableau_2_6!E47</f>
        <v>0</v>
      </c>
      <c r="D40" s="482"/>
      <c r="E40" s="482"/>
      <c r="F40" s="482"/>
      <c r="G40" s="180"/>
      <c r="I40" s="62"/>
    </row>
    <row r="41" spans="1:9">
      <c r="A41" s="208"/>
      <c r="B41" s="551">
        <f ca="1">B40+1</f>
        <v>2024</v>
      </c>
      <c r="C41" s="510"/>
      <c r="D41" s="552">
        <f>Tableau_2_6!G47</f>
        <v>0</v>
      </c>
      <c r="E41" s="510"/>
      <c r="F41" s="510"/>
      <c r="G41" s="210"/>
      <c r="I41" s="1"/>
    </row>
    <row r="42" spans="1:9">
      <c r="I42" s="1"/>
    </row>
    <row r="43" spans="1:9">
      <c r="I43" s="1"/>
    </row>
    <row r="44" spans="1:9">
      <c r="I44" s="1"/>
    </row>
    <row r="45" spans="1:9">
      <c r="I45" s="1"/>
    </row>
    <row r="46" spans="1:9">
      <c r="I46" s="1"/>
    </row>
  </sheetData>
  <sheetProtection sheet="1" objects="1" scenarios="1"/>
  <mergeCells count="2">
    <mergeCell ref="A1:G1"/>
    <mergeCell ref="A2:G2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69</vt:i4>
      </vt:variant>
    </vt:vector>
  </HeadingPairs>
  <TitlesOfParts>
    <vt:vector size="78" baseType="lpstr">
      <vt:lpstr>Tableau_2_1</vt:lpstr>
      <vt:lpstr>Tableau_2_2</vt:lpstr>
      <vt:lpstr>Tableau_2_3</vt:lpstr>
      <vt:lpstr>Tableau_2_4</vt:lpstr>
      <vt:lpstr>Tableau_2_5</vt:lpstr>
      <vt:lpstr>Tableau_2_6</vt:lpstr>
      <vt:lpstr>Tableau_2_7</vt:lpstr>
      <vt:lpstr>Tableau_2_8</vt:lpstr>
      <vt:lpstr>Tableau_2 9</vt:lpstr>
      <vt:lpstr>Base_impot</vt:lpstr>
      <vt:lpstr>parts</vt:lpstr>
      <vt:lpstr>Tableau_2_6!Zone_d_impression</vt:lpstr>
      <vt:lpstr>Tableau_2_7!Zone_d_impression</vt:lpstr>
      <vt:lpstr>zz1</vt:lpstr>
      <vt:lpstr>zz10</vt:lpstr>
      <vt:lpstr>zz11</vt:lpstr>
      <vt:lpstr>zz12</vt:lpstr>
      <vt:lpstr>zz13</vt:lpstr>
      <vt:lpstr>zz14</vt:lpstr>
      <vt:lpstr>zz15</vt:lpstr>
      <vt:lpstr>zz16</vt:lpstr>
      <vt:lpstr>zz17</vt:lpstr>
      <vt:lpstr>zz18</vt:lpstr>
      <vt:lpstr>zz19</vt:lpstr>
      <vt:lpstr>zz2</vt:lpstr>
      <vt:lpstr>zz20</vt:lpstr>
      <vt:lpstr>zz21</vt:lpstr>
      <vt:lpstr>zz22</vt:lpstr>
      <vt:lpstr>zz23</vt:lpstr>
      <vt:lpstr>zz24</vt:lpstr>
      <vt:lpstr>zz25</vt:lpstr>
      <vt:lpstr>zz26</vt:lpstr>
      <vt:lpstr>zz27</vt:lpstr>
      <vt:lpstr>zz28</vt:lpstr>
      <vt:lpstr>zz29</vt:lpstr>
      <vt:lpstr>zz3</vt:lpstr>
      <vt:lpstr>zz30</vt:lpstr>
      <vt:lpstr>zz31</vt:lpstr>
      <vt:lpstr>zz32</vt:lpstr>
      <vt:lpstr>zz33</vt:lpstr>
      <vt:lpstr>zz34</vt:lpstr>
      <vt:lpstr>zz35</vt:lpstr>
      <vt:lpstr>zz36</vt:lpstr>
      <vt:lpstr>zz37</vt:lpstr>
      <vt:lpstr>zz38</vt:lpstr>
      <vt:lpstr>zz39</vt:lpstr>
      <vt:lpstr>zz4</vt:lpstr>
      <vt:lpstr>zz40</vt:lpstr>
      <vt:lpstr>zz41</vt:lpstr>
      <vt:lpstr>zz42</vt:lpstr>
      <vt:lpstr>zz43</vt:lpstr>
      <vt:lpstr>zz44</vt:lpstr>
      <vt:lpstr>zz45</vt:lpstr>
      <vt:lpstr>zz46</vt:lpstr>
      <vt:lpstr>zz47</vt:lpstr>
      <vt:lpstr>zz48</vt:lpstr>
      <vt:lpstr>zz49</vt:lpstr>
      <vt:lpstr>zz5</vt:lpstr>
      <vt:lpstr>zz50</vt:lpstr>
      <vt:lpstr>zz51</vt:lpstr>
      <vt:lpstr>zz52</vt:lpstr>
      <vt:lpstr>zz53</vt:lpstr>
      <vt:lpstr>zz54</vt:lpstr>
      <vt:lpstr>zz55</vt:lpstr>
      <vt:lpstr>zz56</vt:lpstr>
      <vt:lpstr>zz57</vt:lpstr>
      <vt:lpstr>zz58</vt:lpstr>
      <vt:lpstr>zz6</vt:lpstr>
      <vt:lpstr>zz7</vt:lpstr>
      <vt:lpstr>zz8</vt:lpstr>
      <vt:lpstr>zz9</vt:lpstr>
      <vt:lpstr>zzz1</vt:lpstr>
      <vt:lpstr>zzz2</vt:lpstr>
      <vt:lpstr>zzz3</vt:lpstr>
      <vt:lpstr>zzz4</vt:lpstr>
      <vt:lpstr>zzz5</vt:lpstr>
      <vt:lpstr>zzz6</vt:lpstr>
      <vt:lpstr>zzz7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Lardé-Polles Daniel</dc:creator>
  <cp:keywords/>
  <dc:description/>
  <cp:lastModifiedBy>JAILLET Virginie</cp:lastModifiedBy>
  <cp:revision>1</cp:revision>
  <cp:lastPrinted>2006-11-12T07:52:23Z</cp:lastPrinted>
  <dcterms:created xsi:type="dcterms:W3CDTF">2005-03-03T20:37:52Z</dcterms:created>
  <dcterms:modified xsi:type="dcterms:W3CDTF">2023-02-26T11:33:05Z</dcterms:modified>
</cp:coreProperties>
</file>